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135" windowHeight="841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absolut_strata">[1]vypocty8!$EQ$9</definedName>
    <definedName name="hodnot_obch_vypocty8">[1]vypocty8!$ES$23</definedName>
    <definedName name="pocet_fuj">[1]vypocty8!$ES$18</definedName>
    <definedName name="pocet_ok">[1]vypocty8!$ES$12</definedName>
    <definedName name="pocet_pozor">[1]vypocty8!$ES$15</definedName>
    <definedName name="vysledok_fuj">[1]vypocty8!$ES$35</definedName>
    <definedName name="vysledok_hodnotenie_vypocty">[1]vypocty8!$EV$26</definedName>
    <definedName name="vysledok_ok">[1]vypocty8!$ES$27</definedName>
    <definedName name="vysledok_pozor">[1]vypocty8!$ES$31</definedName>
  </definedNames>
  <calcPr calcId="124519"/>
</workbook>
</file>

<file path=xl/calcChain.xml><?xml version="1.0" encoding="utf-8"?>
<calcChain xmlns="http://schemas.openxmlformats.org/spreadsheetml/2006/main">
  <c r="B375" i="1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F357"/>
  <c r="B352"/>
  <c r="B351"/>
  <c r="B350"/>
  <c r="G348"/>
  <c r="F348"/>
  <c r="E348"/>
  <c r="G346"/>
  <c r="F346"/>
  <c r="E346"/>
  <c r="G344"/>
  <c r="F344"/>
  <c r="E344"/>
  <c r="G342"/>
  <c r="F342"/>
  <c r="E342"/>
  <c r="I339"/>
  <c r="B339"/>
  <c r="G336"/>
  <c r="F336"/>
  <c r="E336"/>
  <c r="G334"/>
  <c r="F334"/>
  <c r="E334"/>
  <c r="G332"/>
  <c r="F332"/>
  <c r="E332"/>
  <c r="G330"/>
  <c r="F330"/>
  <c r="E330"/>
  <c r="B329"/>
  <c r="G324"/>
  <c r="F324"/>
  <c r="E324"/>
  <c r="G320"/>
  <c r="F320"/>
  <c r="E320"/>
  <c r="G316"/>
  <c r="F316"/>
  <c r="E316"/>
  <c r="G312"/>
  <c r="F312"/>
  <c r="E312"/>
  <c r="I303"/>
  <c r="H303"/>
  <c r="G303"/>
  <c r="F303"/>
  <c r="E303"/>
  <c r="G294"/>
  <c r="F294"/>
  <c r="E294"/>
  <c r="G290"/>
  <c r="F290"/>
  <c r="E290"/>
  <c r="G286"/>
  <c r="F286"/>
  <c r="E286"/>
  <c r="G282"/>
  <c r="F282"/>
  <c r="E282"/>
  <c r="I278"/>
  <c r="H278"/>
  <c r="G278"/>
  <c r="F278"/>
  <c r="E278"/>
  <c r="J272"/>
  <c r="B269"/>
  <c r="J268"/>
  <c r="G263"/>
  <c r="F263"/>
  <c r="E263"/>
  <c r="G258"/>
  <c r="F258"/>
  <c r="E258"/>
  <c r="G253"/>
  <c r="F253"/>
  <c r="E253"/>
  <c r="G248"/>
  <c r="F248"/>
  <c r="E248"/>
  <c r="B245"/>
  <c r="I243"/>
  <c r="H243"/>
  <c r="G243"/>
  <c r="F243"/>
  <c r="E243"/>
  <c r="G239"/>
  <c r="F239"/>
  <c r="E239"/>
  <c r="G236"/>
  <c r="F236"/>
  <c r="E236"/>
  <c r="G233"/>
  <c r="F233"/>
  <c r="E233"/>
  <c r="G230"/>
  <c r="F230"/>
  <c r="E230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I204"/>
  <c r="H204"/>
  <c r="G204"/>
  <c r="F204"/>
  <c r="E204"/>
  <c r="I176"/>
  <c r="H176"/>
  <c r="G176"/>
  <c r="F176"/>
  <c r="E176"/>
  <c r="J173"/>
  <c r="J172"/>
  <c r="G166"/>
  <c r="F166"/>
  <c r="E166"/>
  <c r="G160"/>
  <c r="F160"/>
  <c r="E160"/>
  <c r="G154"/>
  <c r="F154"/>
  <c r="E154"/>
  <c r="G148"/>
  <c r="F148"/>
  <c r="E148"/>
  <c r="I141"/>
  <c r="H141"/>
  <c r="G141"/>
  <c r="F141"/>
  <c r="E141"/>
  <c r="J139"/>
  <c r="J138"/>
  <c r="J137"/>
  <c r="J136"/>
  <c r="B135"/>
  <c r="B134"/>
  <c r="B133"/>
  <c r="B132"/>
  <c r="G124"/>
  <c r="F124"/>
  <c r="E124"/>
  <c r="G121"/>
  <c r="F121"/>
  <c r="E121"/>
  <c r="G118"/>
  <c r="F118"/>
  <c r="E118"/>
  <c r="G115"/>
  <c r="F115"/>
  <c r="E115"/>
  <c r="I112"/>
  <c r="H112"/>
  <c r="G112"/>
  <c r="F112"/>
  <c r="E112"/>
  <c r="B103"/>
  <c r="B102"/>
  <c r="B101"/>
  <c r="I100"/>
  <c r="H100"/>
  <c r="G100"/>
  <c r="F100"/>
  <c r="E100"/>
  <c r="G96"/>
  <c r="F96"/>
  <c r="E96"/>
  <c r="G92"/>
  <c r="F92"/>
  <c r="E92"/>
  <c r="G88"/>
  <c r="F88"/>
  <c r="E88"/>
  <c r="B85"/>
  <c r="G84"/>
  <c r="F84"/>
  <c r="E84"/>
  <c r="B79"/>
  <c r="B78"/>
  <c r="B77"/>
  <c r="B71"/>
  <c r="B70"/>
  <c r="B69"/>
  <c r="J64"/>
  <c r="B62"/>
  <c r="B61"/>
  <c r="J60"/>
  <c r="J59"/>
  <c r="J58"/>
  <c r="J55"/>
  <c r="J56" s="1"/>
  <c r="J54"/>
  <c r="J52"/>
  <c r="J51"/>
  <c r="J48"/>
  <c r="B48"/>
  <c r="J46"/>
  <c r="I46"/>
  <c r="J45"/>
  <c r="I45"/>
  <c r="J44"/>
  <c r="I44"/>
  <c r="B34"/>
  <c r="B32"/>
  <c r="B31"/>
  <c r="B30"/>
  <c r="J29"/>
  <c r="B29"/>
  <c r="I19"/>
  <c r="H19"/>
  <c r="G19"/>
  <c r="I16"/>
  <c r="H16"/>
  <c r="G16"/>
  <c r="C16"/>
  <c r="B16"/>
  <c r="J15"/>
  <c r="C15"/>
  <c r="B15"/>
  <c r="D14"/>
  <c r="C14"/>
  <c r="B14"/>
  <c r="J13"/>
  <c r="J12"/>
  <c r="J11"/>
  <c r="J10"/>
  <c r="J9"/>
  <c r="J8"/>
  <c r="J7"/>
  <c r="J6"/>
  <c r="J5"/>
  <c r="J4"/>
  <c r="J1"/>
  <c r="I1"/>
  <c r="J276" l="1"/>
  <c r="J274" l="1"/>
  <c r="J273"/>
  <c r="J275"/>
  <c r="J61"/>
  <c r="J135"/>
  <c r="J132"/>
  <c r="J134"/>
  <c r="J133"/>
  <c r="J62"/>
  <c r="G249"/>
  <c r="E254"/>
  <c r="G254"/>
  <c r="G279"/>
  <c r="F259"/>
  <c r="F249"/>
  <c r="F279"/>
  <c r="E279"/>
  <c r="E249"/>
  <c r="I279"/>
  <c r="F264"/>
  <c r="G259"/>
  <c r="H279"/>
  <c r="E264"/>
  <c r="G264"/>
  <c r="F254"/>
  <c r="E259"/>
  <c r="E265"/>
  <c r="E255"/>
  <c r="F255"/>
  <c r="G265"/>
  <c r="G250"/>
  <c r="E250"/>
  <c r="F295"/>
  <c r="F287"/>
  <c r="F260"/>
  <c r="G255"/>
  <c r="F265"/>
  <c r="G260"/>
  <c r="E260"/>
  <c r="F250"/>
  <c r="G287"/>
  <c r="G283"/>
  <c r="G291"/>
  <c r="F283"/>
  <c r="E295"/>
  <c r="E283"/>
  <c r="E291"/>
  <c r="F291"/>
  <c r="E287"/>
  <c r="G295"/>
  <c r="H375" l="1"/>
  <c r="H368"/>
  <c r="H361"/>
  <c r="H372"/>
  <c r="H366"/>
  <c r="H359"/>
  <c r="H364"/>
  <c r="H362"/>
  <c r="H369"/>
  <c r="H365"/>
  <c r="H363"/>
  <c r="H371"/>
  <c r="H370"/>
  <c r="J66"/>
  <c r="H373"/>
  <c r="H360"/>
  <c r="H374"/>
  <c r="H367"/>
  <c r="J65"/>
  <c r="F288"/>
  <c r="G266"/>
  <c r="G280"/>
  <c r="E288"/>
  <c r="E292"/>
  <c r="E296"/>
  <c r="G292"/>
  <c r="G288"/>
  <c r="F266"/>
  <c r="F296"/>
  <c r="G251"/>
  <c r="E266"/>
  <c r="I280"/>
  <c r="E280"/>
  <c r="G296"/>
  <c r="F292"/>
  <c r="E284"/>
  <c r="F284"/>
  <c r="G284"/>
  <c r="F251"/>
  <c r="E251"/>
  <c r="H280"/>
  <c r="F280"/>
  <c r="J128"/>
  <c r="J129" l="1"/>
  <c r="F157"/>
  <c r="E163"/>
  <c r="G146"/>
  <c r="H145"/>
  <c r="F151"/>
  <c r="G152"/>
  <c r="G157"/>
  <c r="E145"/>
  <c r="G164"/>
  <c r="F143"/>
  <c r="E161"/>
  <c r="E167"/>
  <c r="G143"/>
  <c r="E157"/>
  <c r="E170"/>
  <c r="F169"/>
  <c r="G170"/>
  <c r="I145"/>
  <c r="E152"/>
  <c r="F164"/>
  <c r="F145"/>
  <c r="F167"/>
  <c r="E155"/>
  <c r="F155"/>
  <c r="G167"/>
  <c r="E150"/>
  <c r="G155"/>
  <c r="G149"/>
  <c r="F161"/>
  <c r="G162"/>
  <c r="E143"/>
  <c r="F150"/>
  <c r="I143"/>
  <c r="H142"/>
  <c r="J130"/>
  <c r="F158"/>
  <c r="E164"/>
  <c r="G145"/>
  <c r="H146"/>
  <c r="F152"/>
  <c r="G151"/>
  <c r="G158"/>
  <c r="E146"/>
  <c r="G163"/>
  <c r="F142"/>
  <c r="E162"/>
  <c r="E168"/>
  <c r="G142"/>
  <c r="E158"/>
  <c r="E169"/>
  <c r="F170"/>
  <c r="G169"/>
  <c r="I146"/>
  <c r="E151"/>
  <c r="F163"/>
  <c r="F146"/>
  <c r="F168"/>
  <c r="E156"/>
  <c r="F156"/>
  <c r="G168"/>
  <c r="E149"/>
  <c r="G156"/>
  <c r="G150"/>
  <c r="F162"/>
  <c r="G161"/>
  <c r="E142"/>
  <c r="F149"/>
  <c r="I142"/>
  <c r="H143"/>
  <c r="E368" l="1"/>
  <c r="E374"/>
  <c r="E373"/>
  <c r="E364"/>
  <c r="E363"/>
  <c r="E370"/>
  <c r="E372"/>
  <c r="E375"/>
  <c r="E367"/>
  <c r="E369"/>
  <c r="E365"/>
  <c r="E360"/>
  <c r="E362"/>
  <c r="E371"/>
  <c r="E366"/>
  <c r="E359"/>
  <c r="E361"/>
  <c r="G375" l="1"/>
  <c r="F362"/>
  <c r="G360"/>
  <c r="G373"/>
  <c r="G369"/>
  <c r="G361"/>
  <c r="G372"/>
  <c r="G370"/>
  <c r="F366"/>
  <c r="F368"/>
  <c r="F363"/>
  <c r="F365"/>
  <c r="F367"/>
  <c r="F374"/>
  <c r="G359"/>
  <c r="F371"/>
  <c r="G364"/>
  <c r="F375"/>
  <c r="G362"/>
  <c r="F360"/>
  <c r="F373"/>
  <c r="F369"/>
  <c r="F361"/>
  <c r="F372"/>
  <c r="F370"/>
  <c r="G366"/>
  <c r="G368"/>
  <c r="G363"/>
  <c r="G365"/>
  <c r="G367"/>
  <c r="G374"/>
  <c r="F359"/>
  <c r="G371"/>
  <c r="F364"/>
  <c r="H358" l="1"/>
  <c r="J79" l="1"/>
  <c r="J71"/>
  <c r="J42" l="1"/>
  <c r="J41"/>
  <c r="I304"/>
  <c r="I306"/>
  <c r="I305"/>
  <c r="I244"/>
  <c r="I245"/>
  <c r="J76"/>
  <c r="F90"/>
  <c r="F333"/>
  <c r="F256"/>
  <c r="H305"/>
  <c r="H304"/>
  <c r="H306"/>
  <c r="H245"/>
  <c r="H244"/>
  <c r="G306"/>
  <c r="G304"/>
  <c r="G305"/>
  <c r="G244"/>
  <c r="G245"/>
  <c r="F331"/>
  <c r="F86"/>
  <c r="F98"/>
  <c r="F337"/>
  <c r="E86"/>
  <c r="E331"/>
  <c r="F335"/>
  <c r="F94"/>
  <c r="F261"/>
  <c r="G98"/>
  <c r="G337"/>
  <c r="J39"/>
  <c r="J38"/>
  <c r="E306"/>
  <c r="E304"/>
  <c r="E305"/>
  <c r="E244"/>
  <c r="E245"/>
  <c r="F304"/>
  <c r="F305"/>
  <c r="F306"/>
  <c r="F244"/>
  <c r="F245"/>
  <c r="E333"/>
  <c r="E90"/>
  <c r="E256"/>
  <c r="E94"/>
  <c r="E335"/>
  <c r="E261"/>
  <c r="G94"/>
  <c r="G335"/>
  <c r="G261"/>
  <c r="E337"/>
  <c r="E98"/>
  <c r="G333"/>
  <c r="G90"/>
  <c r="G256"/>
  <c r="G331"/>
  <c r="G86"/>
  <c r="J78" l="1"/>
  <c r="J40"/>
  <c r="J68"/>
  <c r="J77"/>
  <c r="J69"/>
  <c r="J81"/>
  <c r="J227"/>
  <c r="J70"/>
  <c r="J73"/>
  <c r="J80"/>
  <c r="J228"/>
  <c r="G231"/>
  <c r="G85"/>
  <c r="E237"/>
  <c r="E93"/>
  <c r="E234"/>
  <c r="E89"/>
  <c r="E309"/>
  <c r="J299"/>
  <c r="E85"/>
  <c r="E231"/>
  <c r="F97"/>
  <c r="F240"/>
  <c r="F317"/>
  <c r="G125"/>
  <c r="G325"/>
  <c r="G321"/>
  <c r="F119"/>
  <c r="E125"/>
  <c r="E321"/>
  <c r="E317"/>
  <c r="F113"/>
  <c r="F125"/>
  <c r="G313"/>
  <c r="G113"/>
  <c r="G119"/>
  <c r="G317"/>
  <c r="E325"/>
  <c r="E116"/>
  <c r="F313"/>
  <c r="F122"/>
  <c r="E119"/>
  <c r="F116"/>
  <c r="H113"/>
  <c r="E122"/>
  <c r="E313"/>
  <c r="G116"/>
  <c r="E113"/>
  <c r="F325"/>
  <c r="F321"/>
  <c r="J30"/>
  <c r="J35"/>
  <c r="G308"/>
  <c r="F234"/>
  <c r="F89"/>
  <c r="I101"/>
  <c r="I102"/>
  <c r="H102"/>
  <c r="H101"/>
  <c r="E194"/>
  <c r="I194"/>
  <c r="G205"/>
  <c r="G210"/>
  <c r="G206"/>
  <c r="G216"/>
  <c r="G214"/>
  <c r="G207"/>
  <c r="G227"/>
  <c r="G215"/>
  <c r="G217"/>
  <c r="G221"/>
  <c r="G225"/>
  <c r="G223"/>
  <c r="G220"/>
  <c r="G212"/>
  <c r="G209"/>
  <c r="G213"/>
  <c r="G208"/>
  <c r="G222"/>
  <c r="G211"/>
  <c r="G219"/>
  <c r="G218"/>
  <c r="E209"/>
  <c r="E222"/>
  <c r="E218"/>
  <c r="E219"/>
  <c r="E210"/>
  <c r="E213"/>
  <c r="E206"/>
  <c r="E216"/>
  <c r="E214"/>
  <c r="E221"/>
  <c r="E217"/>
  <c r="E223"/>
  <c r="E225"/>
  <c r="E220"/>
  <c r="E211"/>
  <c r="E227"/>
  <c r="E207"/>
  <c r="E205"/>
  <c r="E215"/>
  <c r="E208"/>
  <c r="E212"/>
  <c r="I308"/>
  <c r="G89"/>
  <c r="G234"/>
  <c r="E240"/>
  <c r="E97"/>
  <c r="G237"/>
  <c r="G93"/>
  <c r="F308"/>
  <c r="J269"/>
  <c r="E308"/>
  <c r="G240"/>
  <c r="G97"/>
  <c r="F237"/>
  <c r="F93"/>
  <c r="F85"/>
  <c r="F231"/>
  <c r="J110"/>
  <c r="H308"/>
  <c r="E101"/>
  <c r="E102"/>
  <c r="H194"/>
  <c r="G101"/>
  <c r="G102"/>
  <c r="G194"/>
  <c r="F101"/>
  <c r="F102"/>
  <c r="F194"/>
  <c r="I217"/>
  <c r="I207"/>
  <c r="I218"/>
  <c r="I205"/>
  <c r="I221"/>
  <c r="I219"/>
  <c r="I208"/>
  <c r="I215"/>
  <c r="I206"/>
  <c r="I227"/>
  <c r="I209"/>
  <c r="I225"/>
  <c r="I212"/>
  <c r="I220"/>
  <c r="I223"/>
  <c r="I210"/>
  <c r="I216"/>
  <c r="I213"/>
  <c r="I214"/>
  <c r="I211"/>
  <c r="I222"/>
  <c r="F218"/>
  <c r="F206"/>
  <c r="F212"/>
  <c r="F214"/>
  <c r="F222"/>
  <c r="F213"/>
  <c r="F216"/>
  <c r="F205"/>
  <c r="F208"/>
  <c r="F223"/>
  <c r="F209"/>
  <c r="F210"/>
  <c r="F217"/>
  <c r="F227"/>
  <c r="F225"/>
  <c r="F207"/>
  <c r="F211"/>
  <c r="F221"/>
  <c r="F220"/>
  <c r="F215"/>
  <c r="F219"/>
  <c r="H215"/>
  <c r="H205"/>
  <c r="H221"/>
  <c r="H210"/>
  <c r="H209"/>
  <c r="H214"/>
  <c r="H223"/>
  <c r="H216"/>
  <c r="H225"/>
  <c r="H206"/>
  <c r="H227"/>
  <c r="H211"/>
  <c r="H207"/>
  <c r="H219"/>
  <c r="H208"/>
  <c r="H220"/>
  <c r="H212"/>
  <c r="H217"/>
  <c r="H213"/>
  <c r="H218"/>
  <c r="H222"/>
  <c r="J350"/>
  <c r="J351"/>
  <c r="G349"/>
  <c r="F349"/>
  <c r="E349"/>
  <c r="G347"/>
  <c r="E347"/>
  <c r="G345"/>
  <c r="E345"/>
  <c r="F347"/>
  <c r="E343"/>
  <c r="G343"/>
  <c r="F345"/>
  <c r="F343"/>
  <c r="J226" l="1"/>
  <c r="J108"/>
  <c r="E358"/>
  <c r="J301"/>
  <c r="J300"/>
  <c r="E226"/>
  <c r="E195"/>
  <c r="J353"/>
  <c r="H226"/>
  <c r="F226"/>
  <c r="J225"/>
  <c r="I226"/>
  <c r="H195"/>
  <c r="F195"/>
  <c r="G195"/>
  <c r="G226"/>
  <c r="I195"/>
  <c r="J329"/>
  <c r="J72"/>
  <c r="J339"/>
  <c r="G177"/>
  <c r="G178"/>
  <c r="G192"/>
  <c r="F103"/>
  <c r="G179"/>
  <c r="I179"/>
  <c r="J107"/>
  <c r="J213"/>
  <c r="J216"/>
  <c r="J208"/>
  <c r="J212"/>
  <c r="J218"/>
  <c r="J215"/>
  <c r="J214"/>
  <c r="J219"/>
  <c r="J210"/>
  <c r="H178"/>
  <c r="H192"/>
  <c r="H177"/>
  <c r="E179"/>
  <c r="F192"/>
  <c r="F177"/>
  <c r="F178"/>
  <c r="I190"/>
  <c r="H103"/>
  <c r="J34"/>
  <c r="I113"/>
  <c r="G122"/>
  <c r="F190"/>
  <c r="G190"/>
  <c r="G103"/>
  <c r="H190"/>
  <c r="E178"/>
  <c r="E192"/>
  <c r="E177"/>
  <c r="E103"/>
  <c r="J209"/>
  <c r="J206"/>
  <c r="J221"/>
  <c r="J222"/>
  <c r="J217"/>
  <c r="J207"/>
  <c r="J211"/>
  <c r="J220"/>
  <c r="J223"/>
  <c r="H179"/>
  <c r="F179"/>
  <c r="I178"/>
  <c r="I192"/>
  <c r="I177"/>
  <c r="E190"/>
  <c r="I103"/>
  <c r="J31"/>
  <c r="J32"/>
  <c r="G326" l="1"/>
  <c r="E322"/>
  <c r="F314"/>
  <c r="E314"/>
  <c r="F193"/>
  <c r="H193"/>
  <c r="J270"/>
  <c r="F358"/>
  <c r="J205"/>
  <c r="G318"/>
  <c r="G314"/>
  <c r="F326"/>
  <c r="G322"/>
  <c r="E326"/>
  <c r="F322"/>
  <c r="G358"/>
  <c r="J352"/>
  <c r="E193"/>
  <c r="I193"/>
  <c r="G193"/>
  <c r="J109"/>
  <c r="I246"/>
  <c r="I187"/>
  <c r="I186"/>
  <c r="I197"/>
  <c r="I199"/>
  <c r="E246"/>
  <c r="E202"/>
  <c r="E189"/>
  <c r="G246"/>
  <c r="H246"/>
  <c r="F187"/>
  <c r="F186"/>
  <c r="E198"/>
  <c r="E200"/>
  <c r="H186"/>
  <c r="H187"/>
  <c r="H199"/>
  <c r="H197"/>
  <c r="I198"/>
  <c r="I200"/>
  <c r="G200"/>
  <c r="G198"/>
  <c r="F246"/>
  <c r="G202"/>
  <c r="G189"/>
  <c r="G186"/>
  <c r="G187"/>
  <c r="I202"/>
  <c r="I189"/>
  <c r="F198"/>
  <c r="F200"/>
  <c r="H200"/>
  <c r="H198"/>
  <c r="E187"/>
  <c r="E186"/>
  <c r="E197"/>
  <c r="E199"/>
  <c r="F199"/>
  <c r="F197"/>
  <c r="F189"/>
  <c r="F202"/>
  <c r="H189"/>
  <c r="H202"/>
  <c r="G199"/>
  <c r="G197"/>
  <c r="E318" l="1"/>
  <c r="F318"/>
  <c r="F180"/>
  <c r="F104"/>
  <c r="G104"/>
  <c r="E104"/>
  <c r="I180"/>
  <c r="E182"/>
  <c r="I182"/>
  <c r="F182"/>
  <c r="G182"/>
  <c r="H182"/>
  <c r="E180"/>
  <c r="H180"/>
  <c r="E183" l="1"/>
  <c r="H184"/>
  <c r="H183"/>
  <c r="I184"/>
  <c r="I183"/>
  <c r="G180"/>
  <c r="G184"/>
  <c r="E184"/>
  <c r="F183"/>
  <c r="F184"/>
  <c r="G183"/>
  <c r="H104"/>
  <c r="I104"/>
  <c r="J49" l="1"/>
</calcChain>
</file>

<file path=xl/sharedStrings.xml><?xml version="1.0" encoding="utf-8"?>
<sst xmlns="http://schemas.openxmlformats.org/spreadsheetml/2006/main" count="195" uniqueCount="153">
  <si>
    <t>Kompletný prehľad</t>
  </si>
  <si>
    <t>začiatok obchodovania</t>
  </si>
  <si>
    <t>koniec obchodovania</t>
  </si>
  <si>
    <t>obchodná platforma</t>
  </si>
  <si>
    <t>režim obchodovania</t>
  </si>
  <si>
    <t>obchodná mena</t>
  </si>
  <si>
    <t>obchodované loty</t>
  </si>
  <si>
    <t>hlavný risk</t>
  </si>
  <si>
    <t>použitý "voľný risk %"</t>
  </si>
  <si>
    <t>použitý SL</t>
  </si>
  <si>
    <t>hodnoty PT, SL</t>
  </si>
  <si>
    <t>filtre:</t>
  </si>
  <si>
    <t>-</t>
  </si>
  <si>
    <t>pár</t>
  </si>
  <si>
    <t>mesiac</t>
  </si>
  <si>
    <t>deň</t>
  </si>
  <si>
    <t>OBCH - blokovanie obchodov denne</t>
  </si>
  <si>
    <t>pozícia</t>
  </si>
  <si>
    <t>pattern</t>
  </si>
  <si>
    <t>timeframe</t>
  </si>
  <si>
    <t>SLIPP - imitácia otváracieho skĺzu (slippage)</t>
  </si>
  <si>
    <t>LOT - zníženie počtu lot po ... strátach</t>
  </si>
  <si>
    <t>ČAS - filtrovanie podľa času</t>
  </si>
  <si>
    <t>LINKY - testovať linky PT,SL</t>
  </si>
  <si>
    <t>TEST - zapnutý výpočet filtrovaných obchodov</t>
  </si>
  <si>
    <t>MAS - zapnutý vplyv MA simple</t>
  </si>
  <si>
    <t>MAE - zapnutý vplyv MA exponencial</t>
  </si>
  <si>
    <t>POSIZ - zapnutý position sizing (navyšovanie počtu lot)</t>
  </si>
  <si>
    <t>ÚČET</t>
  </si>
  <si>
    <t>(ak sú použité filtre, čistý zisk je počítaný z filtrovaných obchodov)</t>
  </si>
  <si>
    <t>celkový čistý nárast (zhodnotenie)</t>
  </si>
  <si>
    <t>(ak sú použité filtre, je počítaný nárast podľa výberu filtrov)</t>
  </si>
  <si>
    <t>HLAVNÉ</t>
  </si>
  <si>
    <t>efektivita systému</t>
  </si>
  <si>
    <t>návratnosť (reward factor)</t>
  </si>
  <si>
    <t>pomer ziskov a strát (win ratio)</t>
  </si>
  <si>
    <t>úspešnosť dosiahnutia ziskov (% ziskov)</t>
  </si>
  <si>
    <t>(ne)úspešnosť dosiahnutia strát (% strát)</t>
  </si>
  <si>
    <t>obchody "ok"</t>
  </si>
  <si>
    <t>obchody "pozor"</t>
  </si>
  <si>
    <t>obchody "fuj"</t>
  </si>
  <si>
    <t>počet strát, ktorý by musel byť od posledného stavu účtu, aby bol účet pri zachovaní hodnôt SL úplne zrušený :)</t>
  </si>
  <si>
    <t>ČAS</t>
  </si>
  <si>
    <t>celkové obchodné obdobie (kalendárne dni)</t>
  </si>
  <si>
    <t>maximálný rozdiel kalendárnych dní</t>
  </si>
  <si>
    <t>obchodný čas - začiatok</t>
  </si>
  <si>
    <t>obchodný čas - koniec</t>
  </si>
  <si>
    <t>obchodný čas - trvanie</t>
  </si>
  <si>
    <t>POČET</t>
  </si>
  <si>
    <t>obchody celkom</t>
  </si>
  <si>
    <t>obchody LONG</t>
  </si>
  <si>
    <t>obchody SHORT</t>
  </si>
  <si>
    <t>povolený počet obchodov denne</t>
  </si>
  <si>
    <t>maximálny dosiahnutý počet ochodov denne</t>
  </si>
  <si>
    <t>priemerný počet obchodov denne</t>
  </si>
  <si>
    <t>ZISK</t>
  </si>
  <si>
    <t>počet</t>
  </si>
  <si>
    <t>maximálny počet v rade za sebou</t>
  </si>
  <si>
    <t>priemerný počet v rade za sebou</t>
  </si>
  <si>
    <t>STRATA</t>
  </si>
  <si>
    <t>PROFIT</t>
  </si>
  <si>
    <t>zhodnotenie kapitálu</t>
  </si>
  <si>
    <t>profit v dni</t>
  </si>
  <si>
    <t>% zisku</t>
  </si>
  <si>
    <t>DD%</t>
  </si>
  <si>
    <t>maximálny DD%</t>
  </si>
  <si>
    <t>minimálny DD%</t>
  </si>
  <si>
    <t>priemerný DD%</t>
  </si>
  <si>
    <t>aktuálny DD% (posledný obchod zo všetkých obchodov)</t>
  </si>
  <si>
    <t>DD% v dni</t>
  </si>
  <si>
    <t>DD% v mesiacoch</t>
  </si>
  <si>
    <t>MARGIN</t>
  </si>
  <si>
    <t>maximálny margin %</t>
  </si>
  <si>
    <t>minimálny margin %</t>
  </si>
  <si>
    <t>priemerný margin %</t>
  </si>
  <si>
    <t>MAE-MFE</t>
  </si>
  <si>
    <t>maximum pips pre (MFE)</t>
  </si>
  <si>
    <t>maximum pips proti (MAE)</t>
  </si>
  <si>
    <t>priemer pips pre (MFE)</t>
  </si>
  <si>
    <t>priemer pips proti (MAE)</t>
  </si>
  <si>
    <t>max. pips pre (MAE)</t>
  </si>
  <si>
    <t>min. pips pre (MFE)</t>
  </si>
  <si>
    <t>max. pips proti (MAE)</t>
  </si>
  <si>
    <t>min. pips proti (MAE)</t>
  </si>
  <si>
    <t>testovaný efektívny PT podľa linky z listu "MAE_MFE"</t>
  </si>
  <si>
    <t>testovaný efektívny SL podľa linky z listu "MAE_MFE"</t>
  </si>
  <si>
    <t>DEŇ</t>
  </si>
  <si>
    <t>počet obchodných dní</t>
  </si>
  <si>
    <t>počet long z celkom dní</t>
  </si>
  <si>
    <t>počet short z celkom dní</t>
  </si>
  <si>
    <t>častejší smer v daný deň</t>
  </si>
  <si>
    <t>% z celkom dní</t>
  </si>
  <si>
    <t>% long z celkom dní</t>
  </si>
  <si>
    <t>% short z celkom dní</t>
  </si>
  <si>
    <t>% long v daný deň</t>
  </si>
  <si>
    <t>% short v daný deň</t>
  </si>
  <si>
    <t>počet ziskov v daný deň</t>
  </si>
  <si>
    <t>počet strát v daný deň</t>
  </si>
  <si>
    <t>počet ziskov long v daný deň</t>
  </si>
  <si>
    <t>počet ziskov short v daný deň</t>
  </si>
  <si>
    <t>počet strát long v daný deň</t>
  </si>
  <si>
    <t>počet strát short v daný deň</t>
  </si>
  <si>
    <t>% ziskov long v daný deň</t>
  </si>
  <si>
    <t>% ziskov short v daný deň</t>
  </si>
  <si>
    <t>% strát long v daný deň</t>
  </si>
  <si>
    <t>% strát short v daný deň</t>
  </si>
  <si>
    <t>viac ziskový smer v daný deň</t>
  </si>
  <si>
    <t>KELLY%</t>
  </si>
  <si>
    <t>celkom</t>
  </si>
  <si>
    <t>max kelly %</t>
  </si>
  <si>
    <t>min kelly %</t>
  </si>
  <si>
    <t>priemerny kelly %</t>
  </si>
  <si>
    <t>aktuálny kelly %</t>
  </si>
  <si>
    <t>kelly %</t>
  </si>
  <si>
    <t>na konci mesiaca</t>
  </si>
  <si>
    <t>SPREAD</t>
  </si>
  <si>
    <t>počet pips spreadu v deň</t>
  </si>
  <si>
    <t>% spreadu v deň</t>
  </si>
  <si>
    <t>počet pips</t>
  </si>
  <si>
    <t>suma poplatkov (spread)</t>
  </si>
  <si>
    <t>% poplatkov z celku</t>
  </si>
  <si>
    <t>počet pips spreadu (celkom)</t>
  </si>
  <si>
    <t>pomer poplatkov brookerovi (spread - commission ratio)</t>
  </si>
  <si>
    <t>LOT</t>
  </si>
  <si>
    <t>otvárací počet lotov</t>
  </si>
  <si>
    <t>maximálny počet lotov</t>
  </si>
  <si>
    <t>minimálny počet lotov</t>
  </si>
  <si>
    <t>priemerný počet lotov</t>
  </si>
  <si>
    <t>súčet celkom obchodovaných lotov</t>
  </si>
  <si>
    <t>počet lot v deň</t>
  </si>
  <si>
    <t>% počtu lot</t>
  </si>
  <si>
    <t>počet lot v mesiaci</t>
  </si>
  <si>
    <t>PIPS</t>
  </si>
  <si>
    <t>celkom pips</t>
  </si>
  <si>
    <t>počet ziskových pips</t>
  </si>
  <si>
    <t>počet strátových pips</t>
  </si>
  <si>
    <t>čistý počet pips</t>
  </si>
  <si>
    <t>počet ziskových</t>
  </si>
  <si>
    <t>počet strátových</t>
  </si>
  <si>
    <t>priemer v deň</t>
  </si>
  <si>
    <t>priemer pips (komplet)</t>
  </si>
  <si>
    <t>počet pips v mesiaci</t>
  </si>
  <si>
    <t>% počtu z celku</t>
  </si>
  <si>
    <t>DAŇ</t>
  </si>
  <si>
    <t xml:space="preserve">záporná hodnota = </t>
  </si>
  <si>
    <t>daň sa neplatí :)</t>
  </si>
  <si>
    <t>DOMA</t>
  </si>
  <si>
    <t>výber/vklad kapitálu</t>
  </si>
  <si>
    <t>počet výberov / vkladov</t>
  </si>
  <si>
    <t>PATTERN</t>
  </si>
  <si>
    <t>obchodov</t>
  </si>
  <si>
    <t>%</t>
  </si>
  <si>
    <t>pips</t>
  </si>
</sst>
</file>

<file path=xl/styles.xml><?xml version="1.0" encoding="utf-8"?>
<styleSheet xmlns="http://schemas.openxmlformats.org/spreadsheetml/2006/main">
  <numFmts count="9">
    <numFmt numFmtId="43" formatCode="_-* #,##0.00\ _K_č_-;\-* #,##0.00\ _K_č_-;_-* &quot;-&quot;??\ _K_č_-;_-@_-"/>
    <numFmt numFmtId="164" formatCode="dd/mm/yy;@"/>
    <numFmt numFmtId="165" formatCode="[$-F400]h:mm:ss\ AM/PM"/>
    <numFmt numFmtId="166" formatCode="0.0%"/>
    <numFmt numFmtId="167" formatCode="#,##0.00_ ;[Red]\-#,##0.00\ "/>
    <numFmt numFmtId="168" formatCode="h:mm;@"/>
    <numFmt numFmtId="169" formatCode="0.00_ ;[Red]\-0.00\ "/>
    <numFmt numFmtId="170" formatCode="#,##0.0"/>
    <numFmt numFmtId="171" formatCode="#,##0_ ;[Red]\-#,##0\ 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name val="Tahoma"/>
      <family val="2"/>
      <charset val="238"/>
    </font>
    <font>
      <b/>
      <u/>
      <sz val="2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8"/>
      <name val="Arial"/>
      <family val="2"/>
      <charset val="238"/>
    </font>
    <font>
      <i/>
      <sz val="8"/>
      <color indexed="23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23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2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0" xfId="0" applyNumberFormat="1" applyFont="1" applyFill="1" applyBorder="1" applyAlignment="1" applyProtection="1">
      <alignment horizontal="left" vertical="center"/>
      <protection hidden="1"/>
    </xf>
    <xf numFmtId="0" fontId="5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NumberFormat="1" applyFont="1" applyFill="1" applyBorder="1" applyAlignment="1" applyProtection="1">
      <alignment horizontal="center" vertical="center"/>
      <protection hidden="1"/>
    </xf>
    <xf numFmtId="164" fontId="6" fillId="2" borderId="0" xfId="0" applyNumberFormat="1" applyFont="1" applyFill="1" applyBorder="1" applyAlignment="1" applyProtection="1">
      <alignment vertical="center"/>
      <protection hidden="1"/>
    </xf>
    <xf numFmtId="165" fontId="6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14" fontId="5" fillId="2" borderId="0" xfId="0" applyNumberFormat="1" applyFont="1" applyFill="1" applyBorder="1" applyAlignment="1" applyProtection="1">
      <alignment horizontal="right" vertical="center"/>
      <protection hidden="1"/>
    </xf>
    <xf numFmtId="166" fontId="5" fillId="2" borderId="0" xfId="2" applyNumberFormat="1" applyFont="1" applyFill="1" applyBorder="1" applyAlignment="1" applyProtection="1">
      <alignment horizontal="right" vertical="center"/>
      <protection hidden="1"/>
    </xf>
    <xf numFmtId="0" fontId="7" fillId="2" borderId="0" xfId="0" applyNumberFormat="1" applyFont="1" applyFill="1" applyBorder="1" applyAlignment="1" applyProtection="1">
      <alignment horizontal="left" vertical="center"/>
      <protection hidden="1"/>
    </xf>
    <xf numFmtId="0" fontId="8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NumberFormat="1" applyFont="1" applyFill="1" applyBorder="1" applyAlignment="1" applyProtection="1">
      <alignment horizontal="left" vertical="center"/>
      <protection hidden="1"/>
    </xf>
    <xf numFmtId="0" fontId="10" fillId="2" borderId="0" xfId="0" applyNumberFormat="1" applyFont="1" applyFill="1" applyBorder="1" applyAlignment="1" applyProtection="1">
      <alignment horizontal="right" vertical="center"/>
      <protection hidden="1"/>
    </xf>
    <xf numFmtId="0" fontId="6" fillId="2" borderId="1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NumberFormat="1" applyFont="1" applyFill="1" applyBorder="1" applyAlignment="1" applyProtection="1">
      <alignment horizontal="left" vertical="center"/>
      <protection hidden="1"/>
    </xf>
    <xf numFmtId="0" fontId="5" fillId="2" borderId="1" xfId="0" applyNumberFormat="1" applyFont="1" applyFill="1" applyBorder="1" applyAlignment="1" applyProtection="1">
      <alignment horizontal="right" vertical="center"/>
      <protection hidden="1"/>
    </xf>
    <xf numFmtId="167" fontId="5" fillId="2" borderId="1" xfId="0" applyNumberFormat="1" applyFont="1" applyFill="1" applyBorder="1" applyAlignment="1" applyProtection="1">
      <alignment horizontal="right" vertical="center"/>
      <protection hidden="1"/>
    </xf>
    <xf numFmtId="167" fontId="5" fillId="2" borderId="0" xfId="0" applyNumberFormat="1" applyFont="1" applyFill="1" applyBorder="1" applyAlignment="1" applyProtection="1">
      <alignment horizontal="right" vertical="center"/>
      <protection hidden="1"/>
    </xf>
    <xf numFmtId="10" fontId="5" fillId="2" borderId="0" xfId="2" applyNumberFormat="1" applyFont="1" applyFill="1" applyBorder="1" applyAlignment="1" applyProtection="1">
      <alignment horizontal="right" vertical="center"/>
      <protection hidden="1"/>
    </xf>
    <xf numFmtId="10" fontId="5" fillId="2" borderId="0" xfId="0" applyNumberFormat="1" applyFont="1" applyFill="1" applyBorder="1" applyAlignment="1" applyProtection="1">
      <alignment horizontal="right" vertical="center"/>
      <protection hidden="1"/>
    </xf>
    <xf numFmtId="10" fontId="5" fillId="2" borderId="1" xfId="2" applyNumberFormat="1" applyFont="1" applyFill="1" applyBorder="1" applyAlignment="1" applyProtection="1">
      <alignment horizontal="right" vertical="center"/>
      <protection hidden="1"/>
    </xf>
    <xf numFmtId="2" fontId="5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0" xfId="2" applyNumberFormat="1" applyFont="1" applyFill="1" applyBorder="1" applyAlignment="1" applyProtection="1">
      <alignment horizontal="right" vertical="center"/>
      <protection hidden="1"/>
    </xf>
    <xf numFmtId="168" fontId="5" fillId="2" borderId="0" xfId="0" applyNumberFormat="1" applyFont="1" applyFill="1" applyBorder="1" applyAlignment="1" applyProtection="1">
      <alignment horizontal="right" vertical="center"/>
      <protection hidden="1"/>
    </xf>
    <xf numFmtId="0" fontId="8" fillId="2" borderId="1" xfId="0" applyNumberFormat="1" applyFont="1" applyFill="1" applyBorder="1" applyAlignment="1" applyProtection="1">
      <alignment horizontal="right" vertical="center"/>
      <protection hidden="1"/>
    </xf>
    <xf numFmtId="2" fontId="5" fillId="2" borderId="1" xfId="0" applyNumberFormat="1" applyFont="1" applyFill="1" applyBorder="1" applyAlignment="1" applyProtection="1">
      <alignment horizontal="right" vertical="center"/>
      <protection hidden="1"/>
    </xf>
    <xf numFmtId="167" fontId="5" fillId="2" borderId="0" xfId="1" applyNumberFormat="1" applyFont="1" applyFill="1" applyBorder="1" applyAlignment="1" applyProtection="1">
      <alignment horizontal="right" vertical="center"/>
      <protection hidden="1"/>
    </xf>
    <xf numFmtId="169" fontId="5" fillId="2" borderId="0" xfId="1" applyNumberFormat="1" applyFont="1" applyFill="1" applyBorder="1" applyAlignment="1" applyProtection="1">
      <alignment horizontal="right" vertical="center"/>
      <protection hidden="1"/>
    </xf>
    <xf numFmtId="0" fontId="8" fillId="2" borderId="0" xfId="0" applyNumberFormat="1" applyFont="1" applyFill="1" applyBorder="1" applyAlignment="1" applyProtection="1">
      <alignment horizontal="right" vertical="center"/>
      <protection hidden="1"/>
    </xf>
    <xf numFmtId="169" fontId="8" fillId="2" borderId="0" xfId="1" applyNumberFormat="1" applyFont="1" applyFill="1" applyBorder="1" applyAlignment="1" applyProtection="1">
      <alignment horizontal="right" vertical="center"/>
      <protection hidden="1"/>
    </xf>
    <xf numFmtId="4" fontId="5" fillId="2" borderId="0" xfId="1" applyNumberFormat="1" applyFont="1" applyFill="1" applyBorder="1" applyAlignment="1" applyProtection="1">
      <alignment horizontal="right" vertical="center"/>
      <protection hidden="1"/>
    </xf>
    <xf numFmtId="0" fontId="11" fillId="2" borderId="0" xfId="0" applyNumberFormat="1" applyFont="1" applyFill="1" applyBorder="1" applyAlignment="1" applyProtection="1">
      <alignment horizontal="left" vertical="center"/>
      <protection hidden="1"/>
    </xf>
    <xf numFmtId="0" fontId="8" fillId="2" borderId="0" xfId="2" applyNumberFormat="1" applyFont="1" applyFill="1" applyBorder="1" applyAlignment="1" applyProtection="1">
      <alignment horizontal="right" vertical="center"/>
      <protection hidden="1"/>
    </xf>
    <xf numFmtId="0" fontId="5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NumberFormat="1" applyFont="1" applyFill="1" applyBorder="1" applyAlignment="1" applyProtection="1">
      <alignment horizontal="right" vertical="center"/>
      <protection hidden="1"/>
    </xf>
    <xf numFmtId="0" fontId="8" fillId="2" borderId="0" xfId="0" applyNumberFormat="1" applyFont="1" applyFill="1" applyBorder="1" applyAlignment="1" applyProtection="1">
      <alignment horizontal="center" vertical="center"/>
      <protection hidden="1"/>
    </xf>
    <xf numFmtId="10" fontId="5" fillId="2" borderId="0" xfId="2" applyNumberFormat="1" applyFont="1" applyFill="1" applyBorder="1" applyAlignment="1" applyProtection="1">
      <alignment horizontal="center" vertical="center"/>
      <protection hidden="1"/>
    </xf>
    <xf numFmtId="3" fontId="5" fillId="2" borderId="0" xfId="0" applyNumberFormat="1" applyFont="1" applyFill="1" applyBorder="1" applyAlignment="1" applyProtection="1">
      <alignment horizontal="right" vertical="center"/>
      <protection hidden="1"/>
    </xf>
    <xf numFmtId="4" fontId="5" fillId="2" borderId="0" xfId="0" applyNumberFormat="1" applyFont="1" applyFill="1" applyBorder="1" applyAlignment="1" applyProtection="1">
      <alignment horizontal="right" vertical="center"/>
      <protection hidden="1"/>
    </xf>
    <xf numFmtId="170" fontId="5" fillId="2" borderId="0" xfId="0" applyNumberFormat="1" applyFont="1" applyFill="1" applyBorder="1" applyAlignment="1" applyProtection="1">
      <alignment horizontal="right" vertical="center"/>
      <protection hidden="1"/>
    </xf>
    <xf numFmtId="4" fontId="5" fillId="2" borderId="0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right" vertical="center"/>
      <protection hidden="1"/>
    </xf>
    <xf numFmtId="171" fontId="5" fillId="2" borderId="1" xfId="0" applyNumberFormat="1" applyFont="1" applyFill="1" applyBorder="1" applyAlignment="1" applyProtection="1">
      <alignment horizontal="right" vertical="center"/>
      <protection hidden="1"/>
    </xf>
    <xf numFmtId="171" fontId="5" fillId="2" borderId="0" xfId="0" applyNumberFormat="1" applyFont="1" applyFill="1" applyBorder="1" applyAlignment="1" applyProtection="1">
      <alignment horizontal="right" vertical="center"/>
      <protection hidden="1"/>
    </xf>
    <xf numFmtId="171" fontId="5" fillId="2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NumberFormat="1" applyFont="1" applyFill="1" applyBorder="1" applyAlignment="1" applyProtection="1">
      <alignment horizontal="left" vertical="center"/>
      <protection hidden="1"/>
    </xf>
    <xf numFmtId="0" fontId="12" fillId="2" borderId="0" xfId="0" applyNumberFormat="1" applyFont="1" applyFill="1" applyBorder="1" applyAlignment="1" applyProtection="1">
      <alignment horizontal="left" vertical="center"/>
      <protection hidden="1"/>
    </xf>
    <xf numFmtId="0" fontId="5" fillId="3" borderId="0" xfId="0" applyNumberFormat="1" applyFont="1" applyFill="1" applyBorder="1" applyAlignment="1" applyProtection="1">
      <alignment horizontal="left" vertical="center"/>
      <protection hidden="1"/>
    </xf>
    <xf numFmtId="0" fontId="5" fillId="3" borderId="0" xfId="0" applyNumberFormat="1" applyFont="1" applyFill="1" applyBorder="1" applyAlignment="1" applyProtection="1">
      <alignment horizontal="right" vertical="center"/>
      <protection hidden="1"/>
    </xf>
    <xf numFmtId="4" fontId="5" fillId="3" borderId="0" xfId="0" applyNumberFormat="1" applyFont="1" applyFill="1" applyBorder="1" applyAlignment="1" applyProtection="1">
      <alignment horizontal="right" vertical="center"/>
      <protection hidden="1"/>
    </xf>
    <xf numFmtId="10" fontId="5" fillId="2" borderId="0" xfId="0" applyNumberFormat="1" applyFont="1" applyFill="1" applyBorder="1" applyAlignment="1" applyProtection="1">
      <alignment horizontal="center" vertical="center"/>
      <protection hidden="1"/>
    </xf>
    <xf numFmtId="17" fontId="5" fillId="2" borderId="0" xfId="0" quotePrefix="1" applyNumberFormat="1" applyFont="1" applyFill="1" applyBorder="1" applyAlignment="1" applyProtection="1">
      <alignment horizontal="right" vertical="center"/>
      <protection hidden="1"/>
    </xf>
  </cellXfs>
  <cellStyles count="3">
    <cellStyle name="čárky" xfId="1" builtinId="3"/>
    <cellStyle name="normální" xfId="0" builtinId="0"/>
    <cellStyle name="procent" xfId="2" builtinId="5"/>
  </cellStyles>
  <dxfs count="18">
    <dxf>
      <font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lor auto="1"/>
      </font>
      <fill>
        <patternFill>
          <bgColor indexed="1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lor auto="1"/>
      </font>
      <fill>
        <patternFill>
          <bgColor indexed="1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1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47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11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>
        <c:manualLayout>
          <c:xMode val="edge"/>
          <c:yMode val="edge"/>
          <c:x val="0.21779141104294489"/>
          <c:y val="5.29801324503311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808080"/>
              </a:solidFill>
              <a:latin typeface="Arial"/>
              <a:ea typeface="Arial"/>
              <a:cs typeface="Arial"/>
            </a:defRPr>
          </a:pPr>
          <a:endParaRPr lang="cs-CZ"/>
        </a:p>
      </c:txPr>
    </c:title>
    <c:plotArea>
      <c:layout>
        <c:manualLayout>
          <c:layoutTarget val="inner"/>
          <c:xMode val="edge"/>
          <c:yMode val="edge"/>
          <c:x val="9.2024539877300623E-2"/>
          <c:y val="0.2251662910230334"/>
          <c:w val="0.71779141104294475"/>
          <c:h val="0.56953826552884912"/>
        </c:manualLayout>
      </c:layout>
      <c:lineChart>
        <c:grouping val="standard"/>
        <c:ser>
          <c:idx val="0"/>
          <c:order val="0"/>
          <c:tx>
            <c:strRef>
              <c:f>[1]vypocty2!$DK$2</c:f>
              <c:strCache>
                <c:ptCount val="1"/>
                <c:pt idx="0">
                  <c:v>equity komplet - nárast kapitálu (CZK)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[1]!equity</c:f>
              <c:numCache>
                <c:formatCode>General</c:formatCode>
                <c:ptCount val="50"/>
                <c:pt idx="0">
                  <c:v>95473.56</c:v>
                </c:pt>
                <c:pt idx="1">
                  <c:v>106977.78</c:v>
                </c:pt>
                <c:pt idx="2">
                  <c:v>106308.93</c:v>
                </c:pt>
                <c:pt idx="3">
                  <c:v>110971.76999999999</c:v>
                </c:pt>
                <c:pt idx="4">
                  <c:v>108621.23999999999</c:v>
                </c:pt>
                <c:pt idx="5">
                  <c:v>105582.75</c:v>
                </c:pt>
                <c:pt idx="6">
                  <c:v>108774.12</c:v>
                </c:pt>
                <c:pt idx="7">
                  <c:v>106213.37999999999</c:v>
                </c:pt>
                <c:pt idx="8">
                  <c:v>108047.94</c:v>
                </c:pt>
                <c:pt idx="9">
                  <c:v>108927</c:v>
                </c:pt>
                <c:pt idx="10">
                  <c:v>110494.01999999999</c:v>
                </c:pt>
                <c:pt idx="11">
                  <c:v>113972.04</c:v>
                </c:pt>
                <c:pt idx="12">
                  <c:v>117086.97</c:v>
                </c:pt>
                <c:pt idx="13">
                  <c:v>119265.51</c:v>
                </c:pt>
                <c:pt idx="14">
                  <c:v>120488.55</c:v>
                </c:pt>
                <c:pt idx="15">
                  <c:v>122399.55</c:v>
                </c:pt>
                <c:pt idx="16">
                  <c:v>125399.81999999999</c:v>
                </c:pt>
                <c:pt idx="17">
                  <c:v>124902.95999999999</c:v>
                </c:pt>
                <c:pt idx="18">
                  <c:v>129298.26</c:v>
                </c:pt>
                <c:pt idx="19">
                  <c:v>132661.62</c:v>
                </c:pt>
                <c:pt idx="20">
                  <c:v>128839.62</c:v>
                </c:pt>
                <c:pt idx="21">
                  <c:v>131591.46</c:v>
                </c:pt>
                <c:pt idx="22">
                  <c:v>139197.24</c:v>
                </c:pt>
                <c:pt idx="23">
                  <c:v>135375.24</c:v>
                </c:pt>
                <c:pt idx="24">
                  <c:v>137821.32</c:v>
                </c:pt>
                <c:pt idx="25">
                  <c:v>139732.32</c:v>
                </c:pt>
                <c:pt idx="26">
                  <c:v>142503.26999999999</c:v>
                </c:pt>
                <c:pt idx="27">
                  <c:v>138375.51</c:v>
                </c:pt>
                <c:pt idx="28">
                  <c:v>134706.38999999998</c:v>
                </c:pt>
                <c:pt idx="29">
                  <c:v>138681.26999999999</c:v>
                </c:pt>
                <c:pt idx="30">
                  <c:v>141853.53</c:v>
                </c:pt>
                <c:pt idx="31">
                  <c:v>155306.97</c:v>
                </c:pt>
                <c:pt idx="32">
                  <c:v>151484.97</c:v>
                </c:pt>
                <c:pt idx="33">
                  <c:v>153395.97</c:v>
                </c:pt>
                <c:pt idx="34">
                  <c:v>158746.76999999999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val>
        </c:ser>
        <c:marker val="1"/>
        <c:axId val="396454912"/>
        <c:axId val="387334912"/>
      </c:lineChart>
      <c:catAx>
        <c:axId val="396454912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7334912"/>
        <c:crosses val="autoZero"/>
        <c:auto val="1"/>
        <c:lblAlgn val="ctr"/>
        <c:lblOffset val="100"/>
        <c:tickLblSkip val="50"/>
        <c:tickMarkSkip val="1"/>
      </c:catAx>
      <c:valAx>
        <c:axId val="38733491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6454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44" r="0.75000000000000044" t="1" header="0.49212598450000022" footer="0.4921259845000002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2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/Documents/M.B.TRADING/obchod.%20syst&#233;my/syst&#233;m%20dle%20Sirgo1/EUR_USD%20od%2021_04_2000_backt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stavenia"/>
      <sheetName val="obchody"/>
      <sheetName val="vypocty1"/>
      <sheetName val="vypocty2"/>
      <sheetName val="vypocty3"/>
      <sheetName val="vypocty4"/>
      <sheetName val="vypocty5"/>
      <sheetName val="vypocty6"/>
      <sheetName val="vypocty7"/>
      <sheetName val="vypocty8"/>
      <sheetName val="equity"/>
      <sheetName val="mae_mfe"/>
      <sheetName val="tabulky_grafy"/>
      <sheetName val="multi-graf"/>
      <sheetName val="prehlad"/>
      <sheetName val="checklist"/>
      <sheetName val="screen"/>
    </sheetNames>
    <definedNames>
      <definedName name="equity" refersTo="#REF!"/>
    </definedNames>
    <sheetDataSet>
      <sheetData sheetId="0"/>
      <sheetData sheetId="1"/>
      <sheetData sheetId="2">
        <row r="2">
          <cell r="IA2" t="str">
            <v>-</v>
          </cell>
        </row>
        <row r="4">
          <cell r="IA4" t="str">
            <v>-</v>
          </cell>
        </row>
        <row r="7">
          <cell r="CB7">
            <v>70</v>
          </cell>
        </row>
        <row r="11">
          <cell r="E11">
            <v>3</v>
          </cell>
          <cell r="GK11">
            <v>0.4</v>
          </cell>
        </row>
        <row r="12">
          <cell r="F12" t="str">
            <v>-</v>
          </cell>
          <cell r="AN12" t="str">
            <v>-</v>
          </cell>
          <cell r="EH12" t="str">
            <v>BACKTEST</v>
          </cell>
          <cell r="FW12" t="str">
            <v>-</v>
          </cell>
        </row>
        <row r="13">
          <cell r="FY13" t="str">
            <v>CZK</v>
          </cell>
        </row>
        <row r="14">
          <cell r="ID14" t="str">
            <v>-</v>
          </cell>
        </row>
        <row r="17">
          <cell r="J17">
            <v>0.03</v>
          </cell>
        </row>
        <row r="19">
          <cell r="EH19" t="str">
            <v>-</v>
          </cell>
        </row>
        <row r="21">
          <cell r="L21" t="str">
            <v>nie</v>
          </cell>
          <cell r="FY21">
            <v>0</v>
          </cell>
        </row>
        <row r="24">
          <cell r="H24">
            <v>95550</v>
          </cell>
        </row>
        <row r="26">
          <cell r="FY26">
            <v>0</v>
          </cell>
        </row>
        <row r="27">
          <cell r="E27">
            <v>2</v>
          </cell>
        </row>
        <row r="30">
          <cell r="AJ30" t="str">
            <v>origSL;pipSL</v>
          </cell>
        </row>
        <row r="33">
          <cell r="E33">
            <v>1.096774193548387</v>
          </cell>
        </row>
        <row r="34">
          <cell r="Q34" t="str">
            <v>pondělí</v>
          </cell>
          <cell r="R34" t="str">
            <v>úterý</v>
          </cell>
          <cell r="S34" t="str">
            <v>středa</v>
          </cell>
          <cell r="T34" t="str">
            <v>čtvrtek</v>
          </cell>
          <cell r="U34" t="str">
            <v>pátek</v>
          </cell>
          <cell r="FY34">
            <v>0</v>
          </cell>
        </row>
        <row r="39">
          <cell r="S39" t="str">
            <v>sirga1</v>
          </cell>
        </row>
        <row r="40">
          <cell r="S40" t="str">
            <v>korekce</v>
          </cell>
          <cell r="Y40">
            <v>19</v>
          </cell>
        </row>
        <row r="41">
          <cell r="S41" t="str">
            <v>diverg</v>
          </cell>
        </row>
        <row r="42">
          <cell r="S42" t="str">
            <v>DB-top</v>
          </cell>
        </row>
        <row r="43">
          <cell r="S43" t="str">
            <v>DB-bott</v>
          </cell>
          <cell r="W43" t="str">
            <v>komplet</v>
          </cell>
          <cell r="AL43" t="str">
            <v>rozdielne</v>
          </cell>
        </row>
        <row r="44">
          <cell r="S44" t="str">
            <v>T-line</v>
          </cell>
          <cell r="Y44">
            <v>12007.3863</v>
          </cell>
        </row>
        <row r="45">
          <cell r="S45" t="str">
            <v>triang</v>
          </cell>
        </row>
        <row r="46">
          <cell r="S46" t="str">
            <v>CCI</v>
          </cell>
        </row>
        <row r="47">
          <cell r="S47" t="str">
            <v>W%R</v>
          </cell>
        </row>
        <row r="48">
          <cell r="S48" t="str">
            <v>TrSL</v>
          </cell>
        </row>
        <row r="49">
          <cell r="S49" t="str">
            <v>0/v</v>
          </cell>
        </row>
        <row r="50">
          <cell r="S50" t="str">
            <v>bigV</v>
          </cell>
        </row>
        <row r="51">
          <cell r="S51" t="str">
            <v>2v</v>
          </cell>
        </row>
        <row r="52">
          <cell r="S52" t="str">
            <v>0/100</v>
          </cell>
        </row>
        <row r="53">
          <cell r="S53" t="str">
            <v>e.cross</v>
          </cell>
        </row>
        <row r="54">
          <cell r="S54" t="str">
            <v>2x100 c</v>
          </cell>
        </row>
        <row r="55">
          <cell r="S55" t="str">
            <v>SHI</v>
          </cell>
        </row>
        <row r="56">
          <cell r="S56" t="str">
            <v/>
          </cell>
        </row>
      </sheetData>
      <sheetData sheetId="3">
        <row r="2">
          <cell r="DK2" t="str">
            <v>equity komplet - nárast kapitálu (CZK)</v>
          </cell>
          <cell r="DW2">
            <v>-5.6345808589973762E-2</v>
          </cell>
        </row>
        <row r="4">
          <cell r="AH4">
            <v>0.44542309060987695</v>
          </cell>
          <cell r="ER4" t="str">
            <v>-</v>
          </cell>
          <cell r="ES4" t="str">
            <v>-</v>
          </cell>
          <cell r="ET4" t="str">
            <v>-</v>
          </cell>
          <cell r="EU4">
            <v>0.18082854550952523</v>
          </cell>
          <cell r="EV4">
            <v>2.8424553976413653E-2</v>
          </cell>
          <cell r="EW4">
            <v>0.16601149077713939</v>
          </cell>
          <cell r="EX4">
            <v>0.31539159358935592</v>
          </cell>
          <cell r="EY4">
            <v>-8.1644995464166779E-3</v>
          </cell>
          <cell r="EZ4">
            <v>0.31750831569398241</v>
          </cell>
          <cell r="FA4" t="str">
            <v>-</v>
          </cell>
          <cell r="FB4" t="str">
            <v>-</v>
          </cell>
          <cell r="FC4" t="str">
            <v>-</v>
          </cell>
        </row>
        <row r="5">
          <cell r="DW5">
            <v>-2.4685393087774957E-2</v>
          </cell>
        </row>
        <row r="6">
          <cell r="AH6">
            <v>0.41051724137931039</v>
          </cell>
        </row>
        <row r="7">
          <cell r="DW7">
            <v>-8.0000000000000004E-4</v>
          </cell>
        </row>
        <row r="8">
          <cell r="AH8">
            <v>0.49924015824006174</v>
          </cell>
          <cell r="AI8">
            <v>0.48252331285262257</v>
          </cell>
          <cell r="HW8" t="str">
            <v>-</v>
          </cell>
          <cell r="HX8" t="str">
            <v>-</v>
          </cell>
          <cell r="HY8" t="str">
            <v>-</v>
          </cell>
          <cell r="HZ8" t="str">
            <v>-</v>
          </cell>
          <cell r="IA8" t="str">
            <v>-</v>
          </cell>
          <cell r="IB8" t="str">
            <v>-</v>
          </cell>
          <cell r="IC8" t="str">
            <v>-</v>
          </cell>
          <cell r="ID8" t="str">
            <v>-</v>
          </cell>
          <cell r="IE8" t="str">
            <v>-</v>
          </cell>
          <cell r="IF8" t="str">
            <v>-</v>
          </cell>
          <cell r="IG8" t="str">
            <v>-</v>
          </cell>
          <cell r="IH8" t="str">
            <v>-</v>
          </cell>
        </row>
        <row r="9">
          <cell r="DY9" t="str">
            <v>-</v>
          </cell>
          <cell r="DZ9" t="str">
            <v>-</v>
          </cell>
          <cell r="EA9" t="str">
            <v>-</v>
          </cell>
          <cell r="EB9">
            <v>8.0000000000000004E-4</v>
          </cell>
          <cell r="EC9">
            <v>4.9612948627726951E-2</v>
          </cell>
          <cell r="ED9">
            <v>2.3541813070976809E-2</v>
          </cell>
          <cell r="EE9">
            <v>2.881014116969173E-2</v>
          </cell>
          <cell r="EF9">
            <v>5.6345808589973762E-2</v>
          </cell>
          <cell r="EG9">
            <v>2.4609326934908329E-2</v>
          </cell>
          <cell r="EH9" t="str">
            <v>-</v>
          </cell>
          <cell r="EI9" t="str">
            <v>-</v>
          </cell>
          <cell r="EJ9" t="str">
            <v>-</v>
          </cell>
          <cell r="EL9">
            <v>2.7457440966501923E-2</v>
          </cell>
          <cell r="EM9">
            <v>2.881014116969173E-2</v>
          </cell>
          <cell r="EN9">
            <v>2.4609326934908329E-2</v>
          </cell>
          <cell r="EO9">
            <v>2.8966072146975996E-2</v>
          </cell>
          <cell r="EP9">
            <v>5.6345808589973762E-2</v>
          </cell>
          <cell r="ER9" t="str">
            <v>-</v>
          </cell>
          <cell r="ES9" t="str">
            <v>-</v>
          </cell>
          <cell r="ET9" t="str">
            <v>-</v>
          </cell>
          <cell r="EU9">
            <v>59.800000000000004</v>
          </cell>
          <cell r="EV9">
            <v>9.3999999999999968</v>
          </cell>
          <cell r="EW9">
            <v>54.900000000000006</v>
          </cell>
          <cell r="EX9">
            <v>104.30000000000001</v>
          </cell>
          <cell r="EY9">
            <v>-2.6999999999999957</v>
          </cell>
          <cell r="EZ9">
            <v>105</v>
          </cell>
          <cell r="FA9" t="str">
            <v>-</v>
          </cell>
          <cell r="FB9" t="str">
            <v>-</v>
          </cell>
          <cell r="FC9" t="str">
            <v>-</v>
          </cell>
        </row>
        <row r="11">
          <cell r="BL11">
            <v>5</v>
          </cell>
          <cell r="BM11">
            <v>13</v>
          </cell>
          <cell r="BN11">
            <v>3</v>
          </cell>
          <cell r="BO11">
            <v>5</v>
          </cell>
          <cell r="BP11">
            <v>5</v>
          </cell>
          <cell r="CR11">
            <v>36640</v>
          </cell>
          <cell r="CT11">
            <v>36787</v>
          </cell>
          <cell r="DT11">
            <v>0</v>
          </cell>
          <cell r="GT11">
            <v>0.04</v>
          </cell>
        </row>
        <row r="12">
          <cell r="BL12">
            <v>3</v>
          </cell>
          <cell r="BM12">
            <v>5</v>
          </cell>
          <cell r="BN12">
            <v>1</v>
          </cell>
          <cell r="BO12">
            <v>2</v>
          </cell>
          <cell r="BP12">
            <v>3</v>
          </cell>
        </row>
        <row r="13">
          <cell r="BL13">
            <v>2</v>
          </cell>
          <cell r="BM13">
            <v>8</v>
          </cell>
          <cell r="BN13">
            <v>2</v>
          </cell>
          <cell r="BO13">
            <v>3</v>
          </cell>
          <cell r="BP13">
            <v>2</v>
          </cell>
          <cell r="FH13">
            <v>9</v>
          </cell>
          <cell r="FN13">
            <v>2</v>
          </cell>
        </row>
        <row r="14">
          <cell r="CT14">
            <v>147</v>
          </cell>
          <cell r="FX14" t="str">
            <v>POSIZ</v>
          </cell>
          <cell r="GC14" t="str">
            <v>Meta Trader</v>
          </cell>
        </row>
        <row r="15">
          <cell r="GT15">
            <v>8.9317613433369056E-3</v>
          </cell>
        </row>
        <row r="17">
          <cell r="DL17">
            <v>158746.77000000002</v>
          </cell>
          <cell r="FH17">
            <v>2.875</v>
          </cell>
          <cell r="GD17" t="str">
            <v>mini-lot</v>
          </cell>
        </row>
        <row r="18">
          <cell r="BL18">
            <v>1</v>
          </cell>
          <cell r="BM18">
            <v>4</v>
          </cell>
          <cell r="BN18">
            <v>0</v>
          </cell>
          <cell r="BO18">
            <v>1</v>
          </cell>
          <cell r="BP18">
            <v>2</v>
          </cell>
          <cell r="FN18">
            <v>1.1818181818181819</v>
          </cell>
        </row>
        <row r="19">
          <cell r="BL19">
            <v>2</v>
          </cell>
          <cell r="BM19">
            <v>7</v>
          </cell>
          <cell r="BN19">
            <v>2</v>
          </cell>
          <cell r="BO19">
            <v>3</v>
          </cell>
          <cell r="BP19">
            <v>1</v>
          </cell>
          <cell r="CT19">
            <v>17</v>
          </cell>
          <cell r="GT19">
            <v>2.4837284654749974E-2</v>
          </cell>
        </row>
        <row r="20">
          <cell r="BL20">
            <v>2</v>
          </cell>
          <cell r="BM20">
            <v>1</v>
          </cell>
          <cell r="BN20">
            <v>1</v>
          </cell>
          <cell r="BO20">
            <v>1</v>
          </cell>
          <cell r="BP20">
            <v>1</v>
          </cell>
        </row>
        <row r="21">
          <cell r="BL21">
            <v>0</v>
          </cell>
          <cell r="BM21">
            <v>1</v>
          </cell>
          <cell r="BN21">
            <v>0</v>
          </cell>
          <cell r="BO21">
            <v>0</v>
          </cell>
          <cell r="BP21">
            <v>1</v>
          </cell>
          <cell r="DL21">
            <v>158746.76999999999</v>
          </cell>
        </row>
        <row r="22">
          <cell r="FH22">
            <v>24</v>
          </cell>
        </row>
        <row r="23">
          <cell r="BL23">
            <v>0.16129032258064516</v>
          </cell>
          <cell r="BM23">
            <v>0.41935483870967744</v>
          </cell>
          <cell r="BN23">
            <v>9.6774193548387094E-2</v>
          </cell>
          <cell r="BO23">
            <v>0.16129032258064516</v>
          </cell>
          <cell r="BP23">
            <v>0.16129032258064516</v>
          </cell>
          <cell r="FN23">
            <v>11</v>
          </cell>
          <cell r="GT23">
            <v>200</v>
          </cell>
        </row>
        <row r="25">
          <cell r="BL25">
            <v>0.6</v>
          </cell>
          <cell r="BM25">
            <v>0.38461538461538464</v>
          </cell>
          <cell r="BN25">
            <v>0.33333333333333331</v>
          </cell>
          <cell r="BO25">
            <v>0.4</v>
          </cell>
          <cell r="BP25">
            <v>0.6</v>
          </cell>
          <cell r="DL25">
            <v>95473.56</v>
          </cell>
        </row>
        <row r="26">
          <cell r="BL26">
            <v>0.4</v>
          </cell>
          <cell r="BM26">
            <v>0.61538461538461542</v>
          </cell>
          <cell r="BN26">
            <v>0.66666666666666663</v>
          </cell>
          <cell r="BO26">
            <v>0.6</v>
          </cell>
          <cell r="BP26">
            <v>0.4</v>
          </cell>
        </row>
        <row r="27">
          <cell r="GT27">
            <v>50</v>
          </cell>
        </row>
        <row r="28">
          <cell r="BL28">
            <v>0.33333333333333331</v>
          </cell>
          <cell r="BM28">
            <v>0.8</v>
          </cell>
          <cell r="BN28">
            <v>0</v>
          </cell>
          <cell r="BO28">
            <v>0.5</v>
          </cell>
          <cell r="BP28">
            <v>0.66666666666666663</v>
          </cell>
        </row>
        <row r="29">
          <cell r="BL29">
            <v>1</v>
          </cell>
          <cell r="BM29">
            <v>0.875</v>
          </cell>
          <cell r="BN29">
            <v>1</v>
          </cell>
          <cell r="BO29">
            <v>1</v>
          </cell>
          <cell r="BP29">
            <v>0.5</v>
          </cell>
        </row>
        <row r="30">
          <cell r="BL30">
            <v>0.66666666666666663</v>
          </cell>
          <cell r="BM30">
            <v>0.2</v>
          </cell>
          <cell r="BN30">
            <v>1</v>
          </cell>
          <cell r="BO30">
            <v>0.5</v>
          </cell>
          <cell r="BP30">
            <v>0.33333333333333331</v>
          </cell>
        </row>
        <row r="31">
          <cell r="BL31">
            <v>0</v>
          </cell>
          <cell r="BM31">
            <v>0.125</v>
          </cell>
          <cell r="BN31">
            <v>0</v>
          </cell>
          <cell r="BO31">
            <v>0</v>
          </cell>
          <cell r="BP31">
            <v>0.5</v>
          </cell>
          <cell r="GT31">
            <v>161.42857142857142</v>
          </cell>
        </row>
        <row r="33">
          <cell r="BL33" t="str">
            <v>L</v>
          </cell>
          <cell r="BM33" t="str">
            <v>S</v>
          </cell>
          <cell r="BN33" t="str">
            <v>S</v>
          </cell>
          <cell r="BO33" t="str">
            <v>S</v>
          </cell>
          <cell r="BP33" t="str">
            <v>L</v>
          </cell>
        </row>
        <row r="35">
          <cell r="BL35">
            <v>9.6774193548387094E-2</v>
          </cell>
          <cell r="BM35">
            <v>0.16129032258064516</v>
          </cell>
          <cell r="BN35">
            <v>3.2258064516129031E-2</v>
          </cell>
          <cell r="BO35">
            <v>6.4516129032258063E-2</v>
          </cell>
          <cell r="BP35">
            <v>9.6774193548387094E-2</v>
          </cell>
          <cell r="GT35">
            <v>5650</v>
          </cell>
        </row>
        <row r="36">
          <cell r="BL36">
            <v>6.4516129032258063E-2</v>
          </cell>
          <cell r="BM36">
            <v>0.25806451612903225</v>
          </cell>
          <cell r="BN36">
            <v>6.4516129032258063E-2</v>
          </cell>
          <cell r="BO36">
            <v>9.6774193548387094E-2</v>
          </cell>
          <cell r="BP36">
            <v>6.4516129032258063E-2</v>
          </cell>
        </row>
        <row r="38">
          <cell r="BL38">
            <v>2</v>
          </cell>
          <cell r="BM38">
            <v>2</v>
          </cell>
          <cell r="BN38">
            <v>1</v>
          </cell>
          <cell r="BO38">
            <v>1</v>
          </cell>
          <cell r="BP38">
            <v>2</v>
          </cell>
        </row>
        <row r="39">
          <cell r="BL39">
            <v>3</v>
          </cell>
          <cell r="BM39">
            <v>11</v>
          </cell>
          <cell r="BN39">
            <v>2</v>
          </cell>
          <cell r="BO39">
            <v>4</v>
          </cell>
          <cell r="BP39">
            <v>3</v>
          </cell>
          <cell r="DL39">
            <v>158746.77000000002</v>
          </cell>
        </row>
        <row r="42">
          <cell r="BL42" t="str">
            <v>S</v>
          </cell>
          <cell r="BM42" t="str">
            <v>S</v>
          </cell>
          <cell r="BN42" t="str">
            <v>S</v>
          </cell>
          <cell r="BO42" t="str">
            <v>S</v>
          </cell>
          <cell r="BP42" t="str">
            <v>L</v>
          </cell>
        </row>
        <row r="44">
          <cell r="DL44">
            <v>0.66139999999999999</v>
          </cell>
        </row>
        <row r="54">
          <cell r="DL54">
            <v>0.17469428500124781</v>
          </cell>
        </row>
      </sheetData>
      <sheetData sheetId="4"/>
      <sheetData sheetId="5"/>
      <sheetData sheetId="6">
        <row r="12">
          <cell r="FQ12">
            <v>0.1</v>
          </cell>
        </row>
        <row r="15">
          <cell r="FQ15">
            <v>0.4</v>
          </cell>
        </row>
        <row r="18">
          <cell r="FQ18">
            <v>0.32857142857142874</v>
          </cell>
        </row>
        <row r="21">
          <cell r="FQ21">
            <v>11.500000000000005</v>
          </cell>
        </row>
      </sheetData>
      <sheetData sheetId="7">
        <row r="2">
          <cell r="BG2">
            <v>70</v>
          </cell>
          <cell r="BM2">
            <v>13377</v>
          </cell>
        </row>
        <row r="5">
          <cell r="BL5">
            <v>0.42296072507552857</v>
          </cell>
          <cell r="BM5">
            <v>9.7014925373134289E-2</v>
          </cell>
          <cell r="BN5">
            <v>0.48780487804878042</v>
          </cell>
          <cell r="BO5">
            <v>0.18720748829953199</v>
          </cell>
          <cell r="BP5">
            <v>0.28436018957345965</v>
          </cell>
          <cell r="CP5">
            <v>0.5049240965400229</v>
          </cell>
          <cell r="CQ5">
            <v>0.47952957518735712</v>
          </cell>
          <cell r="CR5">
            <v>0.46352409323060678</v>
          </cell>
          <cell r="CS5">
            <v>0.50147974000828488</v>
          </cell>
          <cell r="CT5">
            <v>0.40769788545705798</v>
          </cell>
        </row>
        <row r="7">
          <cell r="CP7">
            <v>0.54409024525356298</v>
          </cell>
          <cell r="CQ7">
            <v>0.59368526145014355</v>
          </cell>
          <cell r="CR7">
            <v>0.47882783882783886</v>
          </cell>
          <cell r="CS7">
            <v>0.58164108671116133</v>
          </cell>
          <cell r="CT7">
            <v>0.48252331285262257</v>
          </cell>
        </row>
        <row r="9">
          <cell r="BF9">
            <v>14</v>
          </cell>
          <cell r="BG9">
            <v>26</v>
          </cell>
          <cell r="BH9">
            <v>6</v>
          </cell>
          <cell r="BI9">
            <v>12</v>
          </cell>
          <cell r="BJ9">
            <v>12</v>
          </cell>
          <cell r="BL9">
            <v>2675.3999999999996</v>
          </cell>
          <cell r="BM9">
            <v>4968.5999999999985</v>
          </cell>
          <cell r="BN9">
            <v>1146.5999999999999</v>
          </cell>
          <cell r="BO9">
            <v>2293.1999999999998</v>
          </cell>
          <cell r="BP9">
            <v>2293.1999999999998</v>
          </cell>
          <cell r="CP9">
            <v>0.43465227817745805</v>
          </cell>
          <cell r="CQ9">
            <v>0.31791265729089563</v>
          </cell>
          <cell r="CR9">
            <v>0.44980488014065784</v>
          </cell>
          <cell r="CS9">
            <v>0.39401161279140301</v>
          </cell>
          <cell r="CT9">
            <v>0.24924438687392053</v>
          </cell>
        </row>
        <row r="11">
          <cell r="AB11">
            <v>7968.8700000000008</v>
          </cell>
          <cell r="AC11">
            <v>50737.05</v>
          </cell>
          <cell r="AD11">
            <v>5025.93</v>
          </cell>
          <cell r="AE11">
            <v>14084.07</v>
          </cell>
          <cell r="AF11">
            <v>12001.080000000002</v>
          </cell>
          <cell r="BA11">
            <v>66.140000000000015</v>
          </cell>
          <cell r="CD11" t="str">
            <v>-</v>
          </cell>
          <cell r="CF11" t="str">
            <v>-</v>
          </cell>
          <cell r="CG11" t="str">
            <v>-</v>
          </cell>
        </row>
        <row r="12">
          <cell r="AB12">
            <v>-4318.8599999999997</v>
          </cell>
          <cell r="AC12">
            <v>-4490.8500000000004</v>
          </cell>
          <cell r="AD12">
            <v>-3822</v>
          </cell>
          <cell r="AE12">
            <v>-4127.76</v>
          </cell>
          <cell r="AF12">
            <v>-6229.86</v>
          </cell>
          <cell r="CD12" t="str">
            <v>-</v>
          </cell>
          <cell r="CF12" t="str">
            <v>-</v>
          </cell>
          <cell r="CG12" t="str">
            <v>-</v>
          </cell>
        </row>
        <row r="13">
          <cell r="CD13" t="str">
            <v>-</v>
          </cell>
          <cell r="CF13" t="str">
            <v>-</v>
          </cell>
          <cell r="CG13" t="str">
            <v>-</v>
          </cell>
        </row>
        <row r="14">
          <cell r="AB14">
            <v>3650.0100000000011</v>
          </cell>
          <cell r="AC14">
            <v>46246.200000000004</v>
          </cell>
          <cell r="AD14">
            <v>1203.9300000000003</v>
          </cell>
          <cell r="AE14">
            <v>9956.31</v>
          </cell>
          <cell r="AF14">
            <v>5771.2200000000021</v>
          </cell>
          <cell r="CD14">
            <v>11504.22</v>
          </cell>
          <cell r="CF14">
            <v>0.10753840657377635</v>
          </cell>
          <cell r="CG14">
            <v>0.49667774086378741</v>
          </cell>
        </row>
        <row r="15">
          <cell r="AZ15">
            <v>6.4000000000000057</v>
          </cell>
          <cell r="BA15">
            <v>242.00000000000003</v>
          </cell>
          <cell r="BB15">
            <v>6.3000000000000007</v>
          </cell>
          <cell r="BC15">
            <v>36.200000000000003</v>
          </cell>
          <cell r="BD15">
            <v>39.800000000000011</v>
          </cell>
          <cell r="CD15">
            <v>7185.3599999999988</v>
          </cell>
          <cell r="CF15">
            <v>6.605762473647224E-2</v>
          </cell>
          <cell r="CG15">
            <v>0.31791265729089563</v>
          </cell>
        </row>
        <row r="16">
          <cell r="CD16">
            <v>8656.8300000000017</v>
          </cell>
          <cell r="CF16">
            <v>7.2584521711264241E-2</v>
          </cell>
          <cell r="CG16">
            <v>0.5089285714285714</v>
          </cell>
        </row>
        <row r="17">
          <cell r="AB17">
            <v>5.4618244209322278E-2</v>
          </cell>
          <cell r="AC17">
            <v>0.6920217329139261</v>
          </cell>
          <cell r="AD17">
            <v>1.8015441807263374E-2</v>
          </cell>
          <cell r="AE17">
            <v>0.14898484415213037</v>
          </cell>
          <cell r="AF17">
            <v>8.6359736917357752E-2</v>
          </cell>
          <cell r="CD17">
            <v>19931.73</v>
          </cell>
          <cell r="CF17">
            <v>0.14319055464030753</v>
          </cell>
          <cell r="CG17">
            <v>0.55783364579374195</v>
          </cell>
        </row>
        <row r="18">
          <cell r="CD18">
            <v>-515.9699999999998</v>
          </cell>
          <cell r="CF18">
            <v>-3.7205456800330702E-3</v>
          </cell>
          <cell r="CG18">
            <v>0.43465227817745805</v>
          </cell>
        </row>
        <row r="19">
          <cell r="AZ19">
            <v>41.7</v>
          </cell>
          <cell r="BA19">
            <v>265.5</v>
          </cell>
          <cell r="BB19">
            <v>26.3</v>
          </cell>
          <cell r="BC19">
            <v>73.7</v>
          </cell>
          <cell r="BD19">
            <v>72.400000000000006</v>
          </cell>
          <cell r="CD19">
            <v>20065.5</v>
          </cell>
          <cell r="CF19">
            <v>0.12639942217407008</v>
          </cell>
          <cell r="CG19">
            <v>0.48252331285262257</v>
          </cell>
        </row>
        <row r="20">
          <cell r="CD20" t="str">
            <v>-</v>
          </cell>
          <cell r="CF20" t="str">
            <v>-</v>
          </cell>
          <cell r="CG20" t="str">
            <v>-</v>
          </cell>
        </row>
        <row r="21">
          <cell r="AZ21">
            <v>-35.299999999999997</v>
          </cell>
          <cell r="BA21">
            <v>-23.5</v>
          </cell>
          <cell r="BB21">
            <v>-20</v>
          </cell>
          <cell r="BC21">
            <v>-37.5</v>
          </cell>
          <cell r="BD21">
            <v>-32.6</v>
          </cell>
          <cell r="CD21" t="str">
            <v>-</v>
          </cell>
          <cell r="CF21" t="str">
            <v>-</v>
          </cell>
          <cell r="CG21" t="str">
            <v>-</v>
          </cell>
        </row>
        <row r="22">
          <cell r="CD22" t="str">
            <v>-</v>
          </cell>
          <cell r="CF22" t="str">
            <v>-</v>
          </cell>
          <cell r="CG22" t="str">
            <v>-</v>
          </cell>
        </row>
        <row r="23">
          <cell r="AZ23">
            <v>3.2000000000000028</v>
          </cell>
          <cell r="BA23">
            <v>121</v>
          </cell>
          <cell r="BB23">
            <v>3.1500000000000004</v>
          </cell>
          <cell r="BC23">
            <v>18.100000000000001</v>
          </cell>
          <cell r="BD23">
            <v>19.900000000000002</v>
          </cell>
        </row>
        <row r="24">
          <cell r="C24">
            <v>0.16666666666666666</v>
          </cell>
        </row>
        <row r="26">
          <cell r="AZ26">
            <v>330.70000000000005</v>
          </cell>
          <cell r="BA26">
            <v>479.6</v>
          </cell>
          <cell r="BB26">
            <v>-148.9</v>
          </cell>
        </row>
        <row r="28">
          <cell r="C28">
            <v>0.83333333333333337</v>
          </cell>
        </row>
        <row r="45">
          <cell r="CJ45">
            <v>31</v>
          </cell>
        </row>
        <row r="46">
          <cell r="CD46" t="str">
            <v>&gt;=5%</v>
          </cell>
          <cell r="CE46">
            <v>5</v>
          </cell>
          <cell r="CF46">
            <v>13</v>
          </cell>
          <cell r="CG46">
            <v>3</v>
          </cell>
          <cell r="CH46">
            <v>5</v>
          </cell>
          <cell r="CI46">
            <v>5</v>
          </cell>
          <cell r="CJ46">
            <v>31</v>
          </cell>
        </row>
        <row r="47">
          <cell r="CD47" t="str">
            <v>&gt;=10%</v>
          </cell>
          <cell r="CE47">
            <v>5</v>
          </cell>
          <cell r="CF47">
            <v>13</v>
          </cell>
          <cell r="CG47">
            <v>3</v>
          </cell>
          <cell r="CH47">
            <v>5</v>
          </cell>
          <cell r="CI47">
            <v>5</v>
          </cell>
          <cell r="CJ47">
            <v>31</v>
          </cell>
        </row>
        <row r="48">
          <cell r="CD48" t="str">
            <v>&gt;=15%</v>
          </cell>
          <cell r="CE48">
            <v>5</v>
          </cell>
          <cell r="CF48">
            <v>13</v>
          </cell>
          <cell r="CG48">
            <v>3</v>
          </cell>
          <cell r="CH48">
            <v>5</v>
          </cell>
          <cell r="CI48">
            <v>5</v>
          </cell>
          <cell r="CJ48">
            <v>31</v>
          </cell>
        </row>
        <row r="49">
          <cell r="CD49" t="str">
            <v>&gt;=20%</v>
          </cell>
          <cell r="CE49">
            <v>5</v>
          </cell>
          <cell r="CF49">
            <v>13</v>
          </cell>
          <cell r="CG49">
            <v>3</v>
          </cell>
          <cell r="CH49">
            <v>5</v>
          </cell>
          <cell r="CI49">
            <v>5</v>
          </cell>
          <cell r="CJ49">
            <v>31</v>
          </cell>
        </row>
        <row r="50">
          <cell r="CD50" t="str">
            <v>&gt;=25%</v>
          </cell>
          <cell r="CE50">
            <v>5</v>
          </cell>
          <cell r="CF50">
            <v>13</v>
          </cell>
          <cell r="CG50">
            <v>3</v>
          </cell>
          <cell r="CH50">
            <v>5</v>
          </cell>
          <cell r="CI50">
            <v>4</v>
          </cell>
          <cell r="CJ50">
            <v>30</v>
          </cell>
        </row>
        <row r="51">
          <cell r="CD51" t="str">
            <v>&gt;=30%</v>
          </cell>
          <cell r="CE51">
            <v>5</v>
          </cell>
          <cell r="CF51">
            <v>13</v>
          </cell>
          <cell r="CG51">
            <v>3</v>
          </cell>
          <cell r="CH51">
            <v>5</v>
          </cell>
          <cell r="CI51">
            <v>4</v>
          </cell>
          <cell r="CJ51">
            <v>30</v>
          </cell>
        </row>
        <row r="52">
          <cell r="CD52" t="str">
            <v>&gt;=35%</v>
          </cell>
          <cell r="CE52">
            <v>5</v>
          </cell>
          <cell r="CF52">
            <v>11</v>
          </cell>
          <cell r="CG52">
            <v>3</v>
          </cell>
          <cell r="CH52">
            <v>5</v>
          </cell>
          <cell r="CI52">
            <v>4</v>
          </cell>
          <cell r="CJ52">
            <v>28</v>
          </cell>
        </row>
        <row r="53">
          <cell r="CD53" t="str">
            <v>&gt;=40%</v>
          </cell>
          <cell r="CE53">
            <v>5</v>
          </cell>
          <cell r="CF53">
            <v>10</v>
          </cell>
          <cell r="CG53">
            <v>3</v>
          </cell>
          <cell r="CH53">
            <v>4</v>
          </cell>
          <cell r="CI53">
            <v>4</v>
          </cell>
          <cell r="CJ53">
            <v>26</v>
          </cell>
        </row>
        <row r="54">
          <cell r="CD54" t="str">
            <v>&gt;=45%</v>
          </cell>
          <cell r="CE54">
            <v>4</v>
          </cell>
          <cell r="CF54">
            <v>10</v>
          </cell>
          <cell r="CG54">
            <v>2</v>
          </cell>
          <cell r="CH54">
            <v>4</v>
          </cell>
          <cell r="CI54">
            <v>2</v>
          </cell>
          <cell r="CJ54">
            <v>22</v>
          </cell>
        </row>
        <row r="55">
          <cell r="CD55" t="str">
            <v>&gt;=50%</v>
          </cell>
          <cell r="CE55">
            <v>3</v>
          </cell>
          <cell r="CF55">
            <v>5</v>
          </cell>
          <cell r="CG55">
            <v>0</v>
          </cell>
          <cell r="CH55">
            <v>3</v>
          </cell>
          <cell r="CI55">
            <v>0</v>
          </cell>
          <cell r="CJ55">
            <v>11</v>
          </cell>
        </row>
        <row r="56">
          <cell r="CD56" t="str">
            <v>&gt;=55%</v>
          </cell>
          <cell r="CE56">
            <v>0</v>
          </cell>
          <cell r="CF56">
            <v>3</v>
          </cell>
          <cell r="CG56">
            <v>0</v>
          </cell>
          <cell r="CH56">
            <v>2</v>
          </cell>
          <cell r="CI56">
            <v>0</v>
          </cell>
          <cell r="CJ56">
            <v>5</v>
          </cell>
        </row>
        <row r="57">
          <cell r="CD57" t="str">
            <v>&gt;=60%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</row>
        <row r="58">
          <cell r="CD58" t="str">
            <v>&gt;=65%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</row>
        <row r="59">
          <cell r="CD59" t="str">
            <v>&gt;=70%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</row>
        <row r="60">
          <cell r="CD60" t="str">
            <v>&gt;=75%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</row>
        <row r="61">
          <cell r="CD61" t="str">
            <v>&gt;=80%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</row>
        <row r="62">
          <cell r="CD62" t="str">
            <v>&gt;=85%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</row>
        <row r="63">
          <cell r="CD63" t="str">
            <v>&gt;=90%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</row>
        <row r="64">
          <cell r="CD64" t="str">
            <v>&gt;=95%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</row>
      </sheetData>
      <sheetData sheetId="8">
        <row r="4">
          <cell r="GZ4">
            <v>0.14782608695652169</v>
          </cell>
          <cell r="HA4">
            <v>0.34782608695652156</v>
          </cell>
          <cell r="HB4">
            <v>8.6956521739130391E-2</v>
          </cell>
          <cell r="HC4">
            <v>0.15652173913043468</v>
          </cell>
          <cell r="HD4">
            <v>0.13913043478260864</v>
          </cell>
        </row>
        <row r="7">
          <cell r="GZ7">
            <v>1.7000000000000002</v>
          </cell>
          <cell r="HA7">
            <v>3.9999999999999996</v>
          </cell>
          <cell r="HB7">
            <v>1</v>
          </cell>
          <cell r="HC7">
            <v>1.7999999999999998</v>
          </cell>
          <cell r="HD7">
            <v>1.6</v>
          </cell>
        </row>
        <row r="11">
          <cell r="AC11" t="str">
            <v>-</v>
          </cell>
          <cell r="AM11">
            <v>-30</v>
          </cell>
          <cell r="DW11">
            <v>40</v>
          </cell>
          <cell r="DX11">
            <v>20</v>
          </cell>
        </row>
        <row r="12">
          <cell r="O12" t="str">
            <v>komplet</v>
          </cell>
          <cell r="Q12" t="str">
            <v>leden</v>
          </cell>
          <cell r="R12" t="str">
            <v>komplet</v>
          </cell>
          <cell r="T12" t="str">
            <v>komplet</v>
          </cell>
          <cell r="V12" t="str">
            <v>komplet</v>
          </cell>
          <cell r="AC12">
            <v>356</v>
          </cell>
          <cell r="AM12">
            <v>-11</v>
          </cell>
          <cell r="DV12" t="str">
            <v>-</v>
          </cell>
        </row>
        <row r="13">
          <cell r="Q13" t="str">
            <v>únor</v>
          </cell>
          <cell r="AC13">
            <v>15</v>
          </cell>
          <cell r="AM13">
            <v>-62</v>
          </cell>
        </row>
        <row r="14">
          <cell r="Q14" t="str">
            <v>březen</v>
          </cell>
          <cell r="AC14">
            <v>276</v>
          </cell>
          <cell r="AM14">
            <v>0</v>
          </cell>
        </row>
        <row r="15">
          <cell r="Q15" t="str">
            <v>duben</v>
          </cell>
          <cell r="AC15" t="str">
            <v>-</v>
          </cell>
          <cell r="AM15">
            <v>-41</v>
          </cell>
        </row>
        <row r="16">
          <cell r="Q16" t="str">
            <v>květen</v>
          </cell>
          <cell r="AC16" t="str">
            <v>-</v>
          </cell>
          <cell r="AM16">
            <v>-85</v>
          </cell>
        </row>
        <row r="17">
          <cell r="Q17" t="str">
            <v>červen</v>
          </cell>
          <cell r="AC17">
            <v>221</v>
          </cell>
          <cell r="AM17">
            <v>-43</v>
          </cell>
        </row>
        <row r="18">
          <cell r="Q18" t="str">
            <v>červenec</v>
          </cell>
          <cell r="AC18">
            <v>15</v>
          </cell>
          <cell r="AM18">
            <v>-72</v>
          </cell>
        </row>
        <row r="19">
          <cell r="Q19" t="str">
            <v>srpen</v>
          </cell>
          <cell r="AC19" t="str">
            <v>-</v>
          </cell>
          <cell r="AM19">
            <v>-27</v>
          </cell>
        </row>
        <row r="20">
          <cell r="Q20" t="str">
            <v>září</v>
          </cell>
          <cell r="AC20">
            <v>69</v>
          </cell>
          <cell r="AM20">
            <v>-18</v>
          </cell>
        </row>
        <row r="21">
          <cell r="Q21" t="str">
            <v>říjen</v>
          </cell>
          <cell r="AC21">
            <v>74</v>
          </cell>
          <cell r="AM21">
            <v>-34</v>
          </cell>
        </row>
        <row r="22">
          <cell r="Q22" t="str">
            <v>listopad</v>
          </cell>
          <cell r="AC22">
            <v>70</v>
          </cell>
          <cell r="AM22">
            <v>-2</v>
          </cell>
        </row>
        <row r="23">
          <cell r="Q23" t="str">
            <v>prosinec</v>
          </cell>
          <cell r="AC23">
            <v>120</v>
          </cell>
          <cell r="AM23">
            <v>-17</v>
          </cell>
        </row>
        <row r="24">
          <cell r="T24" t="str">
            <v>komplet</v>
          </cell>
          <cell r="AC24">
            <v>61</v>
          </cell>
          <cell r="AM24">
            <v>-16</v>
          </cell>
        </row>
        <row r="25">
          <cell r="AC25">
            <v>46</v>
          </cell>
          <cell r="AM25">
            <v>-23</v>
          </cell>
        </row>
        <row r="26">
          <cell r="AC26">
            <v>82</v>
          </cell>
          <cell r="AM26">
            <v>-4</v>
          </cell>
        </row>
        <row r="27">
          <cell r="AC27">
            <v>82</v>
          </cell>
          <cell r="AM27">
            <v>0</v>
          </cell>
        </row>
        <row r="28">
          <cell r="V28" t="b">
            <v>0</v>
          </cell>
          <cell r="AC28">
            <v>34</v>
          </cell>
          <cell r="AM28">
            <v>-42</v>
          </cell>
        </row>
        <row r="29">
          <cell r="V29" t="str">
            <v>-</v>
          </cell>
          <cell r="AC29">
            <v>200</v>
          </cell>
          <cell r="AM29">
            <v>-13</v>
          </cell>
        </row>
        <row r="30">
          <cell r="AC30">
            <v>157</v>
          </cell>
          <cell r="AM30">
            <v>-18</v>
          </cell>
        </row>
        <row r="31">
          <cell r="AC31">
            <v>3</v>
          </cell>
          <cell r="AM31">
            <v>-108</v>
          </cell>
        </row>
        <row r="32">
          <cell r="AC32">
            <v>99</v>
          </cell>
          <cell r="AM32">
            <v>0</v>
          </cell>
        </row>
        <row r="33">
          <cell r="AC33">
            <v>155</v>
          </cell>
          <cell r="AM33">
            <v>0</v>
          </cell>
        </row>
        <row r="34">
          <cell r="AC34">
            <v>3</v>
          </cell>
          <cell r="AM34">
            <v>-61</v>
          </cell>
        </row>
        <row r="35">
          <cell r="AC35">
            <v>81</v>
          </cell>
          <cell r="AM35">
            <v>-9</v>
          </cell>
        </row>
        <row r="36">
          <cell r="AC36">
            <v>104</v>
          </cell>
          <cell r="AM36">
            <v>-2</v>
          </cell>
        </row>
        <row r="37">
          <cell r="AC37">
            <v>118</v>
          </cell>
          <cell r="AM37">
            <v>0</v>
          </cell>
        </row>
        <row r="38">
          <cell r="AC38">
            <v>24</v>
          </cell>
          <cell r="AM38">
            <v>-54</v>
          </cell>
        </row>
        <row r="39">
          <cell r="AC39">
            <v>8</v>
          </cell>
          <cell r="AM39">
            <v>-66</v>
          </cell>
        </row>
        <row r="40">
          <cell r="AC40">
            <v>138</v>
          </cell>
          <cell r="AM40">
            <v>0</v>
          </cell>
        </row>
        <row r="41">
          <cell r="AC41">
            <v>72</v>
          </cell>
          <cell r="AM41">
            <v>-3</v>
          </cell>
        </row>
        <row r="42">
          <cell r="AC42">
            <v>325</v>
          </cell>
          <cell r="AM42">
            <v>-16</v>
          </cell>
        </row>
        <row r="43">
          <cell r="AC43">
            <v>18</v>
          </cell>
          <cell r="AM43">
            <v>-52</v>
          </cell>
        </row>
        <row r="44">
          <cell r="AC44">
            <v>58</v>
          </cell>
          <cell r="AM44">
            <v>-8</v>
          </cell>
        </row>
        <row r="45">
          <cell r="AC45">
            <v>92</v>
          </cell>
          <cell r="AM45">
            <v>-19</v>
          </cell>
        </row>
        <row r="46">
          <cell r="AC46" t="str">
            <v>-</v>
          </cell>
          <cell r="AM46" t="str">
            <v>-</v>
          </cell>
        </row>
        <row r="47">
          <cell r="AC47" t="str">
            <v>-</v>
          </cell>
          <cell r="AM47" t="str">
            <v>-</v>
          </cell>
        </row>
        <row r="48">
          <cell r="AC48" t="str">
            <v>-</v>
          </cell>
          <cell r="AM48" t="str">
            <v>-</v>
          </cell>
        </row>
        <row r="49">
          <cell r="AC49" t="str">
            <v>-</v>
          </cell>
          <cell r="AM49" t="str">
            <v>-</v>
          </cell>
        </row>
        <row r="50">
          <cell r="AC50" t="str">
            <v>-</v>
          </cell>
          <cell r="AM50" t="str">
            <v>-</v>
          </cell>
        </row>
        <row r="51">
          <cell r="AC51" t="str">
            <v>-</v>
          </cell>
          <cell r="AM51" t="str">
            <v>-</v>
          </cell>
        </row>
        <row r="52">
          <cell r="AC52" t="str">
            <v>-</v>
          </cell>
          <cell r="AM52" t="str">
            <v>-</v>
          </cell>
        </row>
        <row r="53">
          <cell r="AC53" t="str">
            <v>-</v>
          </cell>
          <cell r="AM53" t="str">
            <v>-</v>
          </cell>
        </row>
        <row r="54">
          <cell r="AC54" t="str">
            <v>-</v>
          </cell>
          <cell r="AM54" t="str">
            <v>-</v>
          </cell>
        </row>
        <row r="55">
          <cell r="AC55" t="str">
            <v>-</v>
          </cell>
          <cell r="AM55" t="str">
            <v>-</v>
          </cell>
        </row>
        <row r="56">
          <cell r="AC56" t="str">
            <v>-</v>
          </cell>
          <cell r="AM56" t="str">
            <v>-</v>
          </cell>
        </row>
        <row r="57">
          <cell r="AC57" t="str">
            <v>-</v>
          </cell>
          <cell r="AM57" t="str">
            <v>-</v>
          </cell>
        </row>
        <row r="58">
          <cell r="AC58" t="str">
            <v>-</v>
          </cell>
          <cell r="AM58" t="str">
            <v>-</v>
          </cell>
        </row>
        <row r="59">
          <cell r="AC59" t="str">
            <v>-</v>
          </cell>
          <cell r="AM59" t="str">
            <v>-</v>
          </cell>
        </row>
        <row r="60">
          <cell r="AC60" t="str">
            <v>-</v>
          </cell>
          <cell r="AM60" t="str">
            <v>-</v>
          </cell>
        </row>
        <row r="61">
          <cell r="AC61" t="str">
            <v>-</v>
          </cell>
          <cell r="AM61" t="str">
            <v>-</v>
          </cell>
        </row>
        <row r="62">
          <cell r="AC62" t="str">
            <v>-</v>
          </cell>
          <cell r="AM62" t="str">
            <v>-</v>
          </cell>
        </row>
        <row r="63">
          <cell r="AC63" t="str">
            <v>-</v>
          </cell>
          <cell r="AM63" t="str">
            <v>-</v>
          </cell>
        </row>
        <row r="64">
          <cell r="AC64" t="str">
            <v>-</v>
          </cell>
          <cell r="AM64" t="str">
            <v>-</v>
          </cell>
        </row>
        <row r="65">
          <cell r="AC65" t="str">
            <v>-</v>
          </cell>
          <cell r="AM65" t="str">
            <v>-</v>
          </cell>
        </row>
        <row r="66">
          <cell r="AC66" t="str">
            <v>-</v>
          </cell>
          <cell r="AM66" t="str">
            <v>-</v>
          </cell>
        </row>
        <row r="67">
          <cell r="AC67" t="str">
            <v>-</v>
          </cell>
          <cell r="AM67" t="str">
            <v>-</v>
          </cell>
        </row>
        <row r="68">
          <cell r="AC68" t="str">
            <v>-</v>
          </cell>
          <cell r="AM68" t="str">
            <v>-</v>
          </cell>
        </row>
        <row r="69">
          <cell r="AC69" t="str">
            <v>-</v>
          </cell>
          <cell r="AM69" t="str">
            <v>-</v>
          </cell>
        </row>
        <row r="70">
          <cell r="AC70" t="str">
            <v>-</v>
          </cell>
          <cell r="AM70" t="str">
            <v>-</v>
          </cell>
        </row>
        <row r="71">
          <cell r="AC71" t="str">
            <v>-</v>
          </cell>
          <cell r="AM71" t="str">
            <v>-</v>
          </cell>
        </row>
        <row r="72">
          <cell r="AC72" t="str">
            <v>-</v>
          </cell>
          <cell r="AM72" t="str">
            <v>-</v>
          </cell>
        </row>
        <row r="73">
          <cell r="AC73" t="str">
            <v>-</v>
          </cell>
          <cell r="AM73" t="str">
            <v>-</v>
          </cell>
        </row>
        <row r="74">
          <cell r="AC74" t="str">
            <v>-</v>
          </cell>
          <cell r="AM74" t="str">
            <v>-</v>
          </cell>
        </row>
        <row r="75">
          <cell r="AC75" t="str">
            <v>-</v>
          </cell>
          <cell r="AM75" t="str">
            <v>-</v>
          </cell>
        </row>
        <row r="76">
          <cell r="AC76" t="str">
            <v>-</v>
          </cell>
          <cell r="AM76" t="str">
            <v>-</v>
          </cell>
        </row>
        <row r="77">
          <cell r="AC77" t="str">
            <v>-</v>
          </cell>
          <cell r="AM77" t="str">
            <v>-</v>
          </cell>
        </row>
        <row r="78">
          <cell r="AC78" t="str">
            <v>-</v>
          </cell>
          <cell r="AM78" t="str">
            <v>-</v>
          </cell>
        </row>
        <row r="79">
          <cell r="AC79" t="str">
            <v>-</v>
          </cell>
          <cell r="AM79" t="str">
            <v>-</v>
          </cell>
        </row>
        <row r="80">
          <cell r="AC80" t="str">
            <v>-</v>
          </cell>
          <cell r="AM80" t="str">
            <v>-</v>
          </cell>
        </row>
        <row r="81">
          <cell r="AC81" t="str">
            <v>-</v>
          </cell>
          <cell r="AM81" t="str">
            <v>-</v>
          </cell>
        </row>
        <row r="82">
          <cell r="AC82" t="str">
            <v>-</v>
          </cell>
          <cell r="AM82" t="str">
            <v>-</v>
          </cell>
        </row>
        <row r="83">
          <cell r="AC83" t="str">
            <v>-</v>
          </cell>
          <cell r="AM83" t="str">
            <v>-</v>
          </cell>
        </row>
        <row r="84">
          <cell r="AC84" t="str">
            <v>-</v>
          </cell>
          <cell r="AM84" t="str">
            <v>-</v>
          </cell>
        </row>
        <row r="85">
          <cell r="AC85" t="str">
            <v>-</v>
          </cell>
          <cell r="AM85" t="str">
            <v>-</v>
          </cell>
        </row>
        <row r="86">
          <cell r="AC86" t="str">
            <v>-</v>
          </cell>
          <cell r="AM86" t="str">
            <v>-</v>
          </cell>
        </row>
        <row r="87">
          <cell r="AC87" t="str">
            <v>-</v>
          </cell>
          <cell r="AM87" t="str">
            <v>-</v>
          </cell>
        </row>
        <row r="88">
          <cell r="AC88" t="str">
            <v>-</v>
          </cell>
          <cell r="AM88" t="str">
            <v>-</v>
          </cell>
        </row>
        <row r="89">
          <cell r="AC89" t="str">
            <v>-</v>
          </cell>
          <cell r="AM89" t="str">
            <v>-</v>
          </cell>
        </row>
        <row r="90">
          <cell r="AC90" t="str">
            <v>-</v>
          </cell>
          <cell r="AM90" t="str">
            <v>-</v>
          </cell>
        </row>
        <row r="91">
          <cell r="AC91" t="str">
            <v>-</v>
          </cell>
          <cell r="AM91" t="str">
            <v>-</v>
          </cell>
        </row>
        <row r="92">
          <cell r="AC92" t="str">
            <v>-</v>
          </cell>
          <cell r="AM92" t="str">
            <v>-</v>
          </cell>
        </row>
        <row r="93">
          <cell r="AC93" t="str">
            <v>-</v>
          </cell>
          <cell r="AM93" t="str">
            <v>-</v>
          </cell>
        </row>
        <row r="94">
          <cell r="AC94" t="str">
            <v>-</v>
          </cell>
          <cell r="AM94" t="str">
            <v>-</v>
          </cell>
        </row>
        <row r="95">
          <cell r="AC95" t="str">
            <v>-</v>
          </cell>
          <cell r="AM95" t="str">
            <v>-</v>
          </cell>
        </row>
        <row r="96">
          <cell r="AC96" t="str">
            <v>-</v>
          </cell>
          <cell r="AM96" t="str">
            <v>-</v>
          </cell>
        </row>
        <row r="97">
          <cell r="AC97" t="str">
            <v>-</v>
          </cell>
          <cell r="AM97" t="str">
            <v>-</v>
          </cell>
        </row>
        <row r="98">
          <cell r="AC98" t="str">
            <v>-</v>
          </cell>
          <cell r="AM98" t="str">
            <v>-</v>
          </cell>
        </row>
        <row r="99">
          <cell r="AC99" t="str">
            <v>-</v>
          </cell>
          <cell r="AM99" t="str">
            <v>-</v>
          </cell>
        </row>
        <row r="100">
          <cell r="AC100" t="str">
            <v>-</v>
          </cell>
          <cell r="AM100" t="str">
            <v>-</v>
          </cell>
        </row>
        <row r="101">
          <cell r="AC101" t="str">
            <v>-</v>
          </cell>
          <cell r="AM101" t="str">
            <v>-</v>
          </cell>
        </row>
        <row r="102">
          <cell r="AC102" t="str">
            <v>-</v>
          </cell>
          <cell r="AM102" t="str">
            <v>-</v>
          </cell>
        </row>
        <row r="103">
          <cell r="AC103" t="str">
            <v>-</v>
          </cell>
          <cell r="AM103" t="str">
            <v>-</v>
          </cell>
        </row>
        <row r="104">
          <cell r="AC104" t="str">
            <v>-</v>
          </cell>
          <cell r="AM104" t="str">
            <v>-</v>
          </cell>
        </row>
        <row r="105">
          <cell r="AC105" t="str">
            <v>-</v>
          </cell>
          <cell r="AM105" t="str">
            <v>-</v>
          </cell>
        </row>
        <row r="106">
          <cell r="AC106" t="str">
            <v>-</v>
          </cell>
          <cell r="AM106" t="str">
            <v>-</v>
          </cell>
        </row>
        <row r="107">
          <cell r="AC107" t="str">
            <v>-</v>
          </cell>
          <cell r="AM107" t="str">
            <v>-</v>
          </cell>
        </row>
        <row r="108">
          <cell r="AC108" t="str">
            <v>-</v>
          </cell>
          <cell r="AM108" t="str">
            <v>-</v>
          </cell>
        </row>
        <row r="109">
          <cell r="AC109" t="str">
            <v>-</v>
          </cell>
          <cell r="AM109" t="str">
            <v>-</v>
          </cell>
        </row>
        <row r="110">
          <cell r="AC110" t="str">
            <v>-</v>
          </cell>
          <cell r="AM110" t="str">
            <v>-</v>
          </cell>
        </row>
        <row r="111">
          <cell r="AC111" t="str">
            <v>-</v>
          </cell>
          <cell r="AM111" t="str">
            <v>-</v>
          </cell>
        </row>
        <row r="112">
          <cell r="AC112" t="str">
            <v>-</v>
          </cell>
          <cell r="AM112" t="str">
            <v>-</v>
          </cell>
        </row>
        <row r="113">
          <cell r="AC113" t="str">
            <v>-</v>
          </cell>
          <cell r="AM113" t="str">
            <v>-</v>
          </cell>
        </row>
        <row r="114">
          <cell r="AC114" t="str">
            <v>-</v>
          </cell>
          <cell r="AM114" t="str">
            <v>-</v>
          </cell>
        </row>
        <row r="115">
          <cell r="AC115" t="str">
            <v>-</v>
          </cell>
          <cell r="AM115" t="str">
            <v>-</v>
          </cell>
        </row>
        <row r="116">
          <cell r="AC116" t="str">
            <v>-</v>
          </cell>
          <cell r="AM116" t="str">
            <v>-</v>
          </cell>
        </row>
        <row r="117">
          <cell r="AC117" t="str">
            <v>-</v>
          </cell>
          <cell r="AM117" t="str">
            <v>-</v>
          </cell>
        </row>
        <row r="118">
          <cell r="AC118" t="str">
            <v>-</v>
          </cell>
          <cell r="AM118" t="str">
            <v>-</v>
          </cell>
        </row>
        <row r="119">
          <cell r="AC119" t="str">
            <v>-</v>
          </cell>
          <cell r="AM119" t="str">
            <v>-</v>
          </cell>
        </row>
        <row r="120">
          <cell r="AC120" t="str">
            <v>-</v>
          </cell>
          <cell r="AM120" t="str">
            <v>-</v>
          </cell>
        </row>
        <row r="121">
          <cell r="AC121" t="str">
            <v>-</v>
          </cell>
          <cell r="AM121" t="str">
            <v>-</v>
          </cell>
        </row>
        <row r="122">
          <cell r="AC122" t="str">
            <v>-</v>
          </cell>
          <cell r="AM122" t="str">
            <v>-</v>
          </cell>
        </row>
        <row r="123">
          <cell r="AC123" t="str">
            <v>-</v>
          </cell>
          <cell r="AM123" t="str">
            <v>-</v>
          </cell>
        </row>
        <row r="124">
          <cell r="AC124" t="str">
            <v>-</v>
          </cell>
          <cell r="AM124" t="str">
            <v>-</v>
          </cell>
        </row>
        <row r="125">
          <cell r="AC125" t="str">
            <v>-</v>
          </cell>
          <cell r="AM125" t="str">
            <v>-</v>
          </cell>
        </row>
        <row r="126">
          <cell r="AC126" t="str">
            <v>-</v>
          </cell>
          <cell r="AM126" t="str">
            <v>-</v>
          </cell>
        </row>
        <row r="127">
          <cell r="AC127" t="str">
            <v>-</v>
          </cell>
          <cell r="AM127" t="str">
            <v>-</v>
          </cell>
        </row>
        <row r="128">
          <cell r="AC128" t="str">
            <v>-</v>
          </cell>
          <cell r="AM128" t="str">
            <v>-</v>
          </cell>
        </row>
        <row r="129">
          <cell r="AC129" t="str">
            <v>-</v>
          </cell>
          <cell r="AM129" t="str">
            <v>-</v>
          </cell>
        </row>
        <row r="130">
          <cell r="AC130" t="str">
            <v>-</v>
          </cell>
          <cell r="AM130" t="str">
            <v>-</v>
          </cell>
        </row>
        <row r="131">
          <cell r="AC131" t="str">
            <v>-</v>
          </cell>
          <cell r="AM131" t="str">
            <v>-</v>
          </cell>
        </row>
        <row r="132">
          <cell r="AC132" t="str">
            <v>-</v>
          </cell>
          <cell r="AM132" t="str">
            <v>-</v>
          </cell>
        </row>
        <row r="133">
          <cell r="AC133" t="str">
            <v>-</v>
          </cell>
          <cell r="AM133" t="str">
            <v>-</v>
          </cell>
        </row>
        <row r="134">
          <cell r="AC134" t="str">
            <v>-</v>
          </cell>
          <cell r="AM134" t="str">
            <v>-</v>
          </cell>
        </row>
        <row r="135">
          <cell r="AC135" t="str">
            <v>-</v>
          </cell>
          <cell r="AM135" t="str">
            <v>-</v>
          </cell>
        </row>
        <row r="136">
          <cell r="AC136" t="str">
            <v>-</v>
          </cell>
          <cell r="AM136" t="str">
            <v>-</v>
          </cell>
        </row>
        <row r="137">
          <cell r="AC137" t="str">
            <v>-</v>
          </cell>
          <cell r="AM137" t="str">
            <v>-</v>
          </cell>
        </row>
        <row r="138">
          <cell r="AC138" t="str">
            <v>-</v>
          </cell>
          <cell r="AM138" t="str">
            <v>-</v>
          </cell>
        </row>
        <row r="139">
          <cell r="AC139" t="str">
            <v>-</v>
          </cell>
          <cell r="AM139" t="str">
            <v>-</v>
          </cell>
        </row>
        <row r="140">
          <cell r="AC140" t="str">
            <v>-</v>
          </cell>
          <cell r="AM140" t="str">
            <v>-</v>
          </cell>
        </row>
        <row r="141">
          <cell r="AC141" t="str">
            <v>-</v>
          </cell>
          <cell r="AM141" t="str">
            <v>-</v>
          </cell>
        </row>
        <row r="142">
          <cell r="AC142" t="str">
            <v>-</v>
          </cell>
          <cell r="AM142" t="str">
            <v>-</v>
          </cell>
        </row>
        <row r="143">
          <cell r="AC143" t="str">
            <v>-</v>
          </cell>
          <cell r="AM143" t="str">
            <v>-</v>
          </cell>
        </row>
        <row r="144">
          <cell r="AC144" t="str">
            <v>-</v>
          </cell>
          <cell r="AM144" t="str">
            <v>-</v>
          </cell>
        </row>
        <row r="145">
          <cell r="AC145" t="str">
            <v>-</v>
          </cell>
          <cell r="AM145" t="str">
            <v>-</v>
          </cell>
        </row>
        <row r="146">
          <cell r="AC146" t="str">
            <v>-</v>
          </cell>
          <cell r="AM146" t="str">
            <v>-</v>
          </cell>
        </row>
        <row r="147">
          <cell r="AC147" t="str">
            <v>-</v>
          </cell>
          <cell r="AM147" t="str">
            <v>-</v>
          </cell>
        </row>
        <row r="148">
          <cell r="AC148" t="str">
            <v>-</v>
          </cell>
          <cell r="AM148" t="str">
            <v>-</v>
          </cell>
        </row>
        <row r="149">
          <cell r="AC149" t="str">
            <v>-</v>
          </cell>
          <cell r="AM149" t="str">
            <v>-</v>
          </cell>
        </row>
        <row r="150">
          <cell r="AC150" t="str">
            <v>-</v>
          </cell>
          <cell r="AM150" t="str">
            <v>-</v>
          </cell>
        </row>
        <row r="151">
          <cell r="AC151" t="str">
            <v>-</v>
          </cell>
          <cell r="AM151" t="str">
            <v>-</v>
          </cell>
        </row>
        <row r="152">
          <cell r="AC152" t="str">
            <v>-</v>
          </cell>
          <cell r="AM152" t="str">
            <v>-</v>
          </cell>
        </row>
        <row r="153">
          <cell r="AC153" t="str">
            <v>-</v>
          </cell>
          <cell r="AM153" t="str">
            <v>-</v>
          </cell>
        </row>
        <row r="154">
          <cell r="AC154" t="str">
            <v>-</v>
          </cell>
          <cell r="AM154" t="str">
            <v>-</v>
          </cell>
        </row>
        <row r="155">
          <cell r="AC155" t="str">
            <v>-</v>
          </cell>
          <cell r="AM155" t="str">
            <v>-</v>
          </cell>
        </row>
        <row r="156">
          <cell r="AC156" t="str">
            <v>-</v>
          </cell>
          <cell r="AM156" t="str">
            <v>-</v>
          </cell>
        </row>
        <row r="157">
          <cell r="AC157" t="str">
            <v>-</v>
          </cell>
          <cell r="AM157" t="str">
            <v>-</v>
          </cell>
        </row>
        <row r="158">
          <cell r="AC158" t="str">
            <v>-</v>
          </cell>
          <cell r="AM158" t="str">
            <v>-</v>
          </cell>
        </row>
        <row r="159">
          <cell r="AC159" t="str">
            <v>-</v>
          </cell>
          <cell r="AM159" t="str">
            <v>-</v>
          </cell>
        </row>
        <row r="160">
          <cell r="AC160" t="str">
            <v>-</v>
          </cell>
          <cell r="AM160" t="str">
            <v>-</v>
          </cell>
        </row>
        <row r="161">
          <cell r="AC161" t="str">
            <v>-</v>
          </cell>
          <cell r="AM161" t="str">
            <v>-</v>
          </cell>
        </row>
        <row r="162">
          <cell r="AC162" t="str">
            <v>-</v>
          </cell>
          <cell r="AM162" t="str">
            <v>-</v>
          </cell>
        </row>
        <row r="163">
          <cell r="AC163" t="str">
            <v>-</v>
          </cell>
          <cell r="AM163" t="str">
            <v>-</v>
          </cell>
        </row>
        <row r="164">
          <cell r="AC164" t="str">
            <v>-</v>
          </cell>
          <cell r="AM164" t="str">
            <v>-</v>
          </cell>
        </row>
        <row r="165">
          <cell r="AC165" t="str">
            <v>-</v>
          </cell>
          <cell r="AM165" t="str">
            <v>-</v>
          </cell>
        </row>
        <row r="166">
          <cell r="AC166" t="str">
            <v>-</v>
          </cell>
          <cell r="AM166" t="str">
            <v>-</v>
          </cell>
        </row>
        <row r="167">
          <cell r="AC167" t="str">
            <v>-</v>
          </cell>
          <cell r="AM167" t="str">
            <v>-</v>
          </cell>
        </row>
        <row r="168">
          <cell r="AC168" t="str">
            <v>-</v>
          </cell>
          <cell r="AM168" t="str">
            <v>-</v>
          </cell>
        </row>
        <row r="169">
          <cell r="AC169" t="str">
            <v>-</v>
          </cell>
          <cell r="AM169" t="str">
            <v>-</v>
          </cell>
        </row>
        <row r="170">
          <cell r="AC170" t="str">
            <v>-</v>
          </cell>
          <cell r="AM170" t="str">
            <v>-</v>
          </cell>
        </row>
        <row r="171">
          <cell r="AC171" t="str">
            <v>-</v>
          </cell>
          <cell r="AM171" t="str">
            <v>-</v>
          </cell>
        </row>
        <row r="172">
          <cell r="AC172" t="str">
            <v>-</v>
          </cell>
          <cell r="AM172" t="str">
            <v>-</v>
          </cell>
        </row>
        <row r="173">
          <cell r="AC173" t="str">
            <v>-</v>
          </cell>
          <cell r="AM173" t="str">
            <v>-</v>
          </cell>
        </row>
        <row r="174">
          <cell r="AC174" t="str">
            <v>-</v>
          </cell>
          <cell r="AM174" t="str">
            <v>-</v>
          </cell>
        </row>
        <row r="175">
          <cell r="AC175" t="str">
            <v>-</v>
          </cell>
          <cell r="AM175" t="str">
            <v>-</v>
          </cell>
        </row>
        <row r="176">
          <cell r="AC176" t="str">
            <v>-</v>
          </cell>
          <cell r="AM176" t="str">
            <v>-</v>
          </cell>
        </row>
        <row r="177">
          <cell r="AC177" t="str">
            <v>-</v>
          </cell>
          <cell r="AM177" t="str">
            <v>-</v>
          </cell>
        </row>
        <row r="178">
          <cell r="AC178" t="str">
            <v>-</v>
          </cell>
          <cell r="AM178" t="str">
            <v>-</v>
          </cell>
        </row>
        <row r="179">
          <cell r="AC179" t="str">
            <v>-</v>
          </cell>
          <cell r="AM179" t="str">
            <v>-</v>
          </cell>
        </row>
        <row r="180">
          <cell r="AC180" t="str">
            <v>-</v>
          </cell>
          <cell r="AM180" t="str">
            <v>-</v>
          </cell>
        </row>
        <row r="181">
          <cell r="AC181" t="str">
            <v>-</v>
          </cell>
          <cell r="AM181" t="str">
            <v>-</v>
          </cell>
        </row>
        <row r="182">
          <cell r="AC182" t="str">
            <v>-</v>
          </cell>
          <cell r="AM182" t="str">
            <v>-</v>
          </cell>
        </row>
        <row r="183">
          <cell r="AC183" t="str">
            <v>-</v>
          </cell>
          <cell r="AM183" t="str">
            <v>-</v>
          </cell>
        </row>
        <row r="184">
          <cell r="AC184" t="str">
            <v>-</v>
          </cell>
          <cell r="AM184" t="str">
            <v>-</v>
          </cell>
        </row>
        <row r="185">
          <cell r="AC185" t="str">
            <v>-</v>
          </cell>
          <cell r="AM185" t="str">
            <v>-</v>
          </cell>
        </row>
        <row r="186">
          <cell r="AC186" t="str">
            <v>-</v>
          </cell>
          <cell r="AM186" t="str">
            <v>-</v>
          </cell>
        </row>
        <row r="187">
          <cell r="AC187" t="str">
            <v>-</v>
          </cell>
          <cell r="AM187" t="str">
            <v>-</v>
          </cell>
        </row>
        <row r="188">
          <cell r="AC188" t="str">
            <v>-</v>
          </cell>
          <cell r="AM188" t="str">
            <v>-</v>
          </cell>
        </row>
        <row r="189">
          <cell r="AC189" t="str">
            <v>-</v>
          </cell>
          <cell r="AM189" t="str">
            <v>-</v>
          </cell>
        </row>
        <row r="190">
          <cell r="AC190" t="str">
            <v>-</v>
          </cell>
          <cell r="AM190" t="str">
            <v>-</v>
          </cell>
        </row>
        <row r="191">
          <cell r="AC191" t="str">
            <v>-</v>
          </cell>
          <cell r="AM191" t="str">
            <v>-</v>
          </cell>
        </row>
        <row r="192">
          <cell r="AC192" t="str">
            <v>-</v>
          </cell>
          <cell r="AM192" t="str">
            <v>-</v>
          </cell>
        </row>
        <row r="193">
          <cell r="AC193" t="str">
            <v>-</v>
          </cell>
          <cell r="AM193" t="str">
            <v>-</v>
          </cell>
        </row>
        <row r="194">
          <cell r="AC194" t="str">
            <v>-</v>
          </cell>
          <cell r="AM194" t="str">
            <v>-</v>
          </cell>
        </row>
        <row r="195">
          <cell r="AC195" t="str">
            <v>-</v>
          </cell>
          <cell r="AM195" t="str">
            <v>-</v>
          </cell>
        </row>
        <row r="196">
          <cell r="AC196" t="str">
            <v>-</v>
          </cell>
          <cell r="AM196" t="str">
            <v>-</v>
          </cell>
        </row>
        <row r="197">
          <cell r="AC197" t="str">
            <v>-</v>
          </cell>
          <cell r="AM197" t="str">
            <v>-</v>
          </cell>
        </row>
        <row r="198">
          <cell r="AC198" t="str">
            <v>-</v>
          </cell>
          <cell r="AM198" t="str">
            <v>-</v>
          </cell>
        </row>
        <row r="199">
          <cell r="AC199" t="str">
            <v>-</v>
          </cell>
          <cell r="AM199" t="str">
            <v>-</v>
          </cell>
        </row>
        <row r="200">
          <cell r="AC200" t="str">
            <v>-</v>
          </cell>
          <cell r="AM200" t="str">
            <v>-</v>
          </cell>
        </row>
        <row r="201">
          <cell r="AC201" t="str">
            <v>-</v>
          </cell>
          <cell r="AM201" t="str">
            <v>-</v>
          </cell>
        </row>
        <row r="202">
          <cell r="AC202" t="str">
            <v>-</v>
          </cell>
          <cell r="AM202" t="str">
            <v>-</v>
          </cell>
        </row>
        <row r="203">
          <cell r="AC203" t="str">
            <v>-</v>
          </cell>
          <cell r="AM203" t="str">
            <v>-</v>
          </cell>
        </row>
        <row r="204">
          <cell r="AC204" t="str">
            <v>-</v>
          </cell>
          <cell r="AM204" t="str">
            <v>-</v>
          </cell>
        </row>
        <row r="205">
          <cell r="AC205" t="str">
            <v>-</v>
          </cell>
          <cell r="AM205" t="str">
            <v>-</v>
          </cell>
        </row>
        <row r="206">
          <cell r="AC206" t="str">
            <v>-</v>
          </cell>
          <cell r="AM206" t="str">
            <v>-</v>
          </cell>
        </row>
        <row r="207">
          <cell r="AC207" t="str">
            <v>-</v>
          </cell>
          <cell r="AM207" t="str">
            <v>-</v>
          </cell>
        </row>
        <row r="208">
          <cell r="AC208" t="str">
            <v>-</v>
          </cell>
          <cell r="AM208" t="str">
            <v>-</v>
          </cell>
        </row>
        <row r="209">
          <cell r="AC209" t="str">
            <v>-</v>
          </cell>
          <cell r="AM209" t="str">
            <v>-</v>
          </cell>
        </row>
        <row r="210">
          <cell r="AC210" t="str">
            <v>-</v>
          </cell>
          <cell r="AM210" t="str">
            <v>-</v>
          </cell>
        </row>
        <row r="211">
          <cell r="AC211" t="str">
            <v>-</v>
          </cell>
          <cell r="AM211" t="str">
            <v>-</v>
          </cell>
        </row>
        <row r="212">
          <cell r="AC212" t="str">
            <v>-</v>
          </cell>
          <cell r="AM212" t="str">
            <v>-</v>
          </cell>
        </row>
        <row r="213">
          <cell r="AC213" t="str">
            <v>-</v>
          </cell>
          <cell r="AM213" t="str">
            <v>-</v>
          </cell>
        </row>
        <row r="214">
          <cell r="AC214" t="str">
            <v>-</v>
          </cell>
          <cell r="AM214" t="str">
            <v>-</v>
          </cell>
        </row>
        <row r="215">
          <cell r="AC215" t="str">
            <v>-</v>
          </cell>
          <cell r="AM215" t="str">
            <v>-</v>
          </cell>
        </row>
        <row r="216">
          <cell r="AC216" t="str">
            <v>-</v>
          </cell>
          <cell r="AM216" t="str">
            <v>-</v>
          </cell>
        </row>
        <row r="217">
          <cell r="AC217" t="str">
            <v>-</v>
          </cell>
          <cell r="AM217" t="str">
            <v>-</v>
          </cell>
        </row>
        <row r="218">
          <cell r="AC218" t="str">
            <v>-</v>
          </cell>
          <cell r="AM218" t="str">
            <v>-</v>
          </cell>
        </row>
        <row r="219">
          <cell r="AC219" t="str">
            <v>-</v>
          </cell>
          <cell r="AM219" t="str">
            <v>-</v>
          </cell>
        </row>
        <row r="220">
          <cell r="AC220" t="str">
            <v>-</v>
          </cell>
          <cell r="AM220" t="str">
            <v>-</v>
          </cell>
        </row>
        <row r="221">
          <cell r="AC221" t="str">
            <v>-</v>
          </cell>
          <cell r="AM221" t="str">
            <v>-</v>
          </cell>
        </row>
        <row r="222">
          <cell r="AC222" t="str">
            <v>-</v>
          </cell>
          <cell r="AM222" t="str">
            <v>-</v>
          </cell>
        </row>
        <row r="223">
          <cell r="AC223" t="str">
            <v>-</v>
          </cell>
          <cell r="AM223" t="str">
            <v>-</v>
          </cell>
        </row>
        <row r="224">
          <cell r="AC224" t="str">
            <v>-</v>
          </cell>
          <cell r="AM224" t="str">
            <v>-</v>
          </cell>
        </row>
        <row r="225">
          <cell r="AC225" t="str">
            <v>-</v>
          </cell>
          <cell r="AM225" t="str">
            <v>-</v>
          </cell>
        </row>
        <row r="226">
          <cell r="AC226" t="str">
            <v>-</v>
          </cell>
          <cell r="AM226" t="str">
            <v>-</v>
          </cell>
        </row>
        <row r="227">
          <cell r="AC227" t="str">
            <v>-</v>
          </cell>
          <cell r="AM227" t="str">
            <v>-</v>
          </cell>
        </row>
        <row r="228">
          <cell r="AC228" t="str">
            <v>-</v>
          </cell>
          <cell r="AM228" t="str">
            <v>-</v>
          </cell>
        </row>
        <row r="229">
          <cell r="AC229" t="str">
            <v>-</v>
          </cell>
          <cell r="AM229" t="str">
            <v>-</v>
          </cell>
        </row>
        <row r="230">
          <cell r="AC230" t="str">
            <v>-</v>
          </cell>
          <cell r="AM230" t="str">
            <v>-</v>
          </cell>
        </row>
        <row r="231">
          <cell r="AC231" t="str">
            <v>-</v>
          </cell>
          <cell r="AM231" t="str">
            <v>-</v>
          </cell>
        </row>
        <row r="232">
          <cell r="AC232" t="str">
            <v>-</v>
          </cell>
          <cell r="AM232" t="str">
            <v>-</v>
          </cell>
        </row>
        <row r="233">
          <cell r="AC233" t="str">
            <v>-</v>
          </cell>
          <cell r="AM233" t="str">
            <v>-</v>
          </cell>
        </row>
        <row r="234">
          <cell r="AC234" t="str">
            <v>-</v>
          </cell>
          <cell r="AM234" t="str">
            <v>-</v>
          </cell>
        </row>
        <row r="235">
          <cell r="AC235" t="str">
            <v>-</v>
          </cell>
          <cell r="AM235" t="str">
            <v>-</v>
          </cell>
        </row>
        <row r="236">
          <cell r="AC236" t="str">
            <v>-</v>
          </cell>
          <cell r="AM236" t="str">
            <v>-</v>
          </cell>
        </row>
        <row r="237">
          <cell r="AC237" t="str">
            <v>-</v>
          </cell>
          <cell r="AM237" t="str">
            <v>-</v>
          </cell>
        </row>
        <row r="238">
          <cell r="AC238" t="str">
            <v>-</v>
          </cell>
          <cell r="AM238" t="str">
            <v>-</v>
          </cell>
        </row>
        <row r="239">
          <cell r="AC239" t="str">
            <v>-</v>
          </cell>
          <cell r="AM239" t="str">
            <v>-</v>
          </cell>
        </row>
        <row r="240">
          <cell r="AC240" t="str">
            <v>-</v>
          </cell>
          <cell r="AM240" t="str">
            <v>-</v>
          </cell>
        </row>
        <row r="241">
          <cell r="AC241" t="str">
            <v>-</v>
          </cell>
          <cell r="AM241" t="str">
            <v>-</v>
          </cell>
        </row>
        <row r="242">
          <cell r="AC242" t="str">
            <v>-</v>
          </cell>
          <cell r="AM242" t="str">
            <v>-</v>
          </cell>
        </row>
        <row r="243">
          <cell r="AC243" t="str">
            <v>-</v>
          </cell>
          <cell r="AM243" t="str">
            <v>-</v>
          </cell>
        </row>
        <row r="244">
          <cell r="AC244" t="str">
            <v>-</v>
          </cell>
          <cell r="AM244" t="str">
            <v>-</v>
          </cell>
        </row>
        <row r="245">
          <cell r="AC245" t="str">
            <v>-</v>
          </cell>
          <cell r="AM245" t="str">
            <v>-</v>
          </cell>
        </row>
        <row r="246">
          <cell r="AC246" t="str">
            <v>-</v>
          </cell>
          <cell r="AM246" t="str">
            <v>-</v>
          </cell>
        </row>
        <row r="247">
          <cell r="AC247" t="str">
            <v>-</v>
          </cell>
          <cell r="AM247" t="str">
            <v>-</v>
          </cell>
        </row>
        <row r="248">
          <cell r="AC248" t="str">
            <v>-</v>
          </cell>
          <cell r="AM248" t="str">
            <v>-</v>
          </cell>
        </row>
        <row r="249">
          <cell r="AC249" t="str">
            <v>-</v>
          </cell>
          <cell r="AM249" t="str">
            <v>-</v>
          </cell>
        </row>
        <row r="250">
          <cell r="AC250" t="str">
            <v>-</v>
          </cell>
          <cell r="AM250" t="str">
            <v>-</v>
          </cell>
        </row>
        <row r="251">
          <cell r="AC251" t="str">
            <v>-</v>
          </cell>
          <cell r="AM251" t="str">
            <v>-</v>
          </cell>
        </row>
        <row r="252">
          <cell r="AC252" t="str">
            <v>-</v>
          </cell>
          <cell r="AM252" t="str">
            <v>-</v>
          </cell>
        </row>
        <row r="253">
          <cell r="AC253" t="str">
            <v>-</v>
          </cell>
          <cell r="AM253" t="str">
            <v>-</v>
          </cell>
        </row>
        <row r="254">
          <cell r="AC254" t="str">
            <v>-</v>
          </cell>
          <cell r="AM254" t="str">
            <v>-</v>
          </cell>
        </row>
        <row r="255">
          <cell r="AC255" t="str">
            <v>-</v>
          </cell>
          <cell r="AM255" t="str">
            <v>-</v>
          </cell>
        </row>
        <row r="256">
          <cell r="AC256" t="str">
            <v>-</v>
          </cell>
          <cell r="AM256" t="str">
            <v>-</v>
          </cell>
        </row>
        <row r="257">
          <cell r="AC257" t="str">
            <v>-</v>
          </cell>
          <cell r="AM257" t="str">
            <v>-</v>
          </cell>
        </row>
        <row r="258">
          <cell r="AC258" t="str">
            <v>-</v>
          </cell>
          <cell r="AM258" t="str">
            <v>-</v>
          </cell>
        </row>
        <row r="259">
          <cell r="AC259" t="str">
            <v>-</v>
          </cell>
          <cell r="AM259" t="str">
            <v>-</v>
          </cell>
        </row>
        <row r="260">
          <cell r="AC260" t="str">
            <v>-</v>
          </cell>
          <cell r="AM260" t="str">
            <v>-</v>
          </cell>
        </row>
        <row r="261">
          <cell r="AC261" t="str">
            <v>-</v>
          </cell>
          <cell r="AM261" t="str">
            <v>-</v>
          </cell>
        </row>
        <row r="262">
          <cell r="AC262" t="str">
            <v>-</v>
          </cell>
          <cell r="AM262" t="str">
            <v>-</v>
          </cell>
        </row>
        <row r="263">
          <cell r="AC263" t="str">
            <v>-</v>
          </cell>
          <cell r="AM263" t="str">
            <v>-</v>
          </cell>
        </row>
        <row r="264">
          <cell r="AC264" t="str">
            <v>-</v>
          </cell>
          <cell r="AM264" t="str">
            <v>-</v>
          </cell>
        </row>
        <row r="265">
          <cell r="AC265" t="str">
            <v>-</v>
          </cell>
          <cell r="AM265" t="str">
            <v>-</v>
          </cell>
        </row>
        <row r="266">
          <cell r="AC266" t="str">
            <v>-</v>
          </cell>
          <cell r="AM266" t="str">
            <v>-</v>
          </cell>
        </row>
        <row r="267">
          <cell r="AC267" t="str">
            <v>-</v>
          </cell>
          <cell r="AM267" t="str">
            <v>-</v>
          </cell>
        </row>
        <row r="268">
          <cell r="AC268" t="str">
            <v>-</v>
          </cell>
          <cell r="AM268" t="str">
            <v>-</v>
          </cell>
        </row>
        <row r="269">
          <cell r="AC269" t="str">
            <v>-</v>
          </cell>
          <cell r="AM269" t="str">
            <v>-</v>
          </cell>
        </row>
        <row r="270">
          <cell r="AC270" t="str">
            <v>-</v>
          </cell>
          <cell r="AM270" t="str">
            <v>-</v>
          </cell>
        </row>
        <row r="271">
          <cell r="AC271" t="str">
            <v>-</v>
          </cell>
          <cell r="AM271" t="str">
            <v>-</v>
          </cell>
        </row>
        <row r="272">
          <cell r="AC272" t="str">
            <v>-</v>
          </cell>
          <cell r="AM272" t="str">
            <v>-</v>
          </cell>
        </row>
        <row r="273">
          <cell r="AC273" t="str">
            <v>-</v>
          </cell>
          <cell r="AM273" t="str">
            <v>-</v>
          </cell>
        </row>
        <row r="274">
          <cell r="AC274" t="str">
            <v>-</v>
          </cell>
          <cell r="AM274" t="str">
            <v>-</v>
          </cell>
        </row>
        <row r="275">
          <cell r="AC275" t="str">
            <v>-</v>
          </cell>
          <cell r="AM275" t="str">
            <v>-</v>
          </cell>
        </row>
        <row r="276">
          <cell r="AC276" t="str">
            <v>-</v>
          </cell>
          <cell r="AM276" t="str">
            <v>-</v>
          </cell>
        </row>
        <row r="277">
          <cell r="AC277" t="str">
            <v>-</v>
          </cell>
          <cell r="AM277" t="str">
            <v>-</v>
          </cell>
        </row>
        <row r="278">
          <cell r="AC278" t="str">
            <v>-</v>
          </cell>
          <cell r="AM278" t="str">
            <v>-</v>
          </cell>
        </row>
        <row r="279">
          <cell r="AC279" t="str">
            <v>-</v>
          </cell>
          <cell r="AM279" t="str">
            <v>-</v>
          </cell>
        </row>
        <row r="280">
          <cell r="AC280" t="str">
            <v>-</v>
          </cell>
          <cell r="AM280" t="str">
            <v>-</v>
          </cell>
        </row>
        <row r="281">
          <cell r="AC281" t="str">
            <v>-</v>
          </cell>
          <cell r="AM281" t="str">
            <v>-</v>
          </cell>
        </row>
        <row r="282">
          <cell r="AC282" t="str">
            <v>-</v>
          </cell>
          <cell r="AM282" t="str">
            <v>-</v>
          </cell>
        </row>
        <row r="283">
          <cell r="AC283" t="str">
            <v>-</v>
          </cell>
          <cell r="AM283" t="str">
            <v>-</v>
          </cell>
        </row>
        <row r="284">
          <cell r="AC284" t="str">
            <v>-</v>
          </cell>
          <cell r="AM284" t="str">
            <v>-</v>
          </cell>
        </row>
        <row r="285">
          <cell r="AC285" t="str">
            <v>-</v>
          </cell>
          <cell r="AM285" t="str">
            <v>-</v>
          </cell>
        </row>
        <row r="286">
          <cell r="AC286" t="str">
            <v>-</v>
          </cell>
          <cell r="AM286" t="str">
            <v>-</v>
          </cell>
        </row>
        <row r="287">
          <cell r="AC287" t="str">
            <v>-</v>
          </cell>
          <cell r="AM287" t="str">
            <v>-</v>
          </cell>
        </row>
        <row r="288">
          <cell r="AC288" t="str">
            <v>-</v>
          </cell>
          <cell r="AM288" t="str">
            <v>-</v>
          </cell>
        </row>
        <row r="289">
          <cell r="AC289" t="str">
            <v>-</v>
          </cell>
          <cell r="AM289" t="str">
            <v>-</v>
          </cell>
        </row>
        <row r="290">
          <cell r="AC290" t="str">
            <v>-</v>
          </cell>
          <cell r="AM290" t="str">
            <v>-</v>
          </cell>
        </row>
        <row r="291">
          <cell r="AC291" t="str">
            <v>-</v>
          </cell>
          <cell r="AM291" t="str">
            <v>-</v>
          </cell>
        </row>
        <row r="292">
          <cell r="AC292" t="str">
            <v>-</v>
          </cell>
          <cell r="AM292" t="str">
            <v>-</v>
          </cell>
        </row>
        <row r="293">
          <cell r="AC293" t="str">
            <v>-</v>
          </cell>
          <cell r="AM293" t="str">
            <v>-</v>
          </cell>
        </row>
        <row r="294">
          <cell r="AC294" t="str">
            <v>-</v>
          </cell>
          <cell r="AM294" t="str">
            <v>-</v>
          </cell>
        </row>
        <row r="295">
          <cell r="AC295" t="str">
            <v>-</v>
          </cell>
          <cell r="AM295" t="str">
            <v>-</v>
          </cell>
        </row>
        <row r="296">
          <cell r="AC296" t="str">
            <v>-</v>
          </cell>
          <cell r="AM296" t="str">
            <v>-</v>
          </cell>
        </row>
        <row r="297">
          <cell r="AC297" t="str">
            <v>-</v>
          </cell>
          <cell r="AM297" t="str">
            <v>-</v>
          </cell>
        </row>
        <row r="298">
          <cell r="AC298" t="str">
            <v>-</v>
          </cell>
          <cell r="AM298" t="str">
            <v>-</v>
          </cell>
        </row>
        <row r="299">
          <cell r="AC299" t="str">
            <v>-</v>
          </cell>
          <cell r="AM299" t="str">
            <v>-</v>
          </cell>
        </row>
        <row r="300">
          <cell r="AC300" t="str">
            <v>-</v>
          </cell>
          <cell r="AM300" t="str">
            <v>-</v>
          </cell>
        </row>
        <row r="301">
          <cell r="AC301" t="str">
            <v>-</v>
          </cell>
          <cell r="AM301" t="str">
            <v>-</v>
          </cell>
        </row>
        <row r="302">
          <cell r="AC302" t="str">
            <v>-</v>
          </cell>
          <cell r="AM302" t="str">
            <v>-</v>
          </cell>
        </row>
        <row r="303">
          <cell r="AC303" t="str">
            <v>-</v>
          </cell>
          <cell r="AM303" t="str">
            <v>-</v>
          </cell>
        </row>
        <row r="304">
          <cell r="AC304" t="str">
            <v>-</v>
          </cell>
          <cell r="AM304" t="str">
            <v>-</v>
          </cell>
        </row>
        <row r="305">
          <cell r="AC305" t="str">
            <v>-</v>
          </cell>
          <cell r="AM305" t="str">
            <v>-</v>
          </cell>
        </row>
        <row r="306">
          <cell r="AC306" t="str">
            <v>-</v>
          </cell>
          <cell r="AM306" t="str">
            <v>-</v>
          </cell>
        </row>
        <row r="307">
          <cell r="AC307" t="str">
            <v>-</v>
          </cell>
          <cell r="AM307" t="str">
            <v>-</v>
          </cell>
        </row>
        <row r="308">
          <cell r="AC308" t="str">
            <v>-</v>
          </cell>
          <cell r="AM308" t="str">
            <v>-</v>
          </cell>
        </row>
        <row r="309">
          <cell r="AC309" t="str">
            <v>-</v>
          </cell>
          <cell r="AM309" t="str">
            <v>-</v>
          </cell>
        </row>
        <row r="310">
          <cell r="AC310" t="str">
            <v>-</v>
          </cell>
          <cell r="AM310" t="str">
            <v>-</v>
          </cell>
        </row>
        <row r="311">
          <cell r="AC311" t="str">
            <v>-</v>
          </cell>
          <cell r="AM311" t="str">
            <v>-</v>
          </cell>
        </row>
        <row r="312">
          <cell r="AC312" t="str">
            <v>-</v>
          </cell>
          <cell r="AM312" t="str">
            <v>-</v>
          </cell>
        </row>
        <row r="313">
          <cell r="AC313" t="str">
            <v>-</v>
          </cell>
          <cell r="AM313" t="str">
            <v>-</v>
          </cell>
        </row>
        <row r="314">
          <cell r="AC314" t="str">
            <v>-</v>
          </cell>
          <cell r="AM314" t="str">
            <v>-</v>
          </cell>
        </row>
        <row r="315">
          <cell r="AC315" t="str">
            <v>-</v>
          </cell>
          <cell r="AM315" t="str">
            <v>-</v>
          </cell>
        </row>
        <row r="316">
          <cell r="AC316" t="str">
            <v>-</v>
          </cell>
          <cell r="AM316" t="str">
            <v>-</v>
          </cell>
        </row>
        <row r="317">
          <cell r="AC317" t="str">
            <v>-</v>
          </cell>
          <cell r="AM317" t="str">
            <v>-</v>
          </cell>
        </row>
        <row r="318">
          <cell r="AC318" t="str">
            <v>-</v>
          </cell>
          <cell r="AM318" t="str">
            <v>-</v>
          </cell>
        </row>
        <row r="319">
          <cell r="AC319" t="str">
            <v>-</v>
          </cell>
          <cell r="AM319" t="str">
            <v>-</v>
          </cell>
        </row>
        <row r="320">
          <cell r="AC320" t="str">
            <v>-</v>
          </cell>
          <cell r="AM320" t="str">
            <v>-</v>
          </cell>
        </row>
        <row r="321">
          <cell r="AC321" t="str">
            <v>-</v>
          </cell>
          <cell r="AM321" t="str">
            <v>-</v>
          </cell>
        </row>
        <row r="322">
          <cell r="AC322" t="str">
            <v>-</v>
          </cell>
          <cell r="AM322" t="str">
            <v>-</v>
          </cell>
        </row>
        <row r="323">
          <cell r="AC323" t="str">
            <v>-</v>
          </cell>
          <cell r="AM323" t="str">
            <v>-</v>
          </cell>
        </row>
        <row r="324">
          <cell r="AC324" t="str">
            <v>-</v>
          </cell>
          <cell r="AM324" t="str">
            <v>-</v>
          </cell>
        </row>
        <row r="325">
          <cell r="AC325" t="str">
            <v>-</v>
          </cell>
          <cell r="AM325" t="str">
            <v>-</v>
          </cell>
        </row>
        <row r="326">
          <cell r="AC326" t="str">
            <v>-</v>
          </cell>
          <cell r="AM326" t="str">
            <v>-</v>
          </cell>
        </row>
        <row r="327">
          <cell r="AC327" t="str">
            <v>-</v>
          </cell>
          <cell r="AM327" t="str">
            <v>-</v>
          </cell>
        </row>
        <row r="328">
          <cell r="AC328" t="str">
            <v>-</v>
          </cell>
          <cell r="AM328" t="str">
            <v>-</v>
          </cell>
        </row>
        <row r="329">
          <cell r="AC329" t="str">
            <v>-</v>
          </cell>
          <cell r="AM329" t="str">
            <v>-</v>
          </cell>
        </row>
        <row r="330">
          <cell r="AC330" t="str">
            <v>-</v>
          </cell>
          <cell r="AM330" t="str">
            <v>-</v>
          </cell>
        </row>
        <row r="331">
          <cell r="AC331" t="str">
            <v>-</v>
          </cell>
          <cell r="AM331" t="str">
            <v>-</v>
          </cell>
        </row>
        <row r="332">
          <cell r="AC332" t="str">
            <v>-</v>
          </cell>
          <cell r="AM332" t="str">
            <v>-</v>
          </cell>
        </row>
        <row r="333">
          <cell r="AC333" t="str">
            <v>-</v>
          </cell>
          <cell r="AM333" t="str">
            <v>-</v>
          </cell>
        </row>
        <row r="334">
          <cell r="AC334" t="str">
            <v>-</v>
          </cell>
          <cell r="AM334" t="str">
            <v>-</v>
          </cell>
        </row>
        <row r="335">
          <cell r="AC335" t="str">
            <v>-</v>
          </cell>
          <cell r="AM335" t="str">
            <v>-</v>
          </cell>
        </row>
        <row r="336">
          <cell r="AC336" t="str">
            <v>-</v>
          </cell>
          <cell r="AM336" t="str">
            <v>-</v>
          </cell>
        </row>
        <row r="337">
          <cell r="AC337" t="str">
            <v>-</v>
          </cell>
          <cell r="AM337" t="str">
            <v>-</v>
          </cell>
        </row>
        <row r="338">
          <cell r="AC338" t="str">
            <v>-</v>
          </cell>
          <cell r="AM338" t="str">
            <v>-</v>
          </cell>
        </row>
        <row r="339">
          <cell r="AC339" t="str">
            <v>-</v>
          </cell>
          <cell r="AM339" t="str">
            <v>-</v>
          </cell>
        </row>
        <row r="340">
          <cell r="AC340" t="str">
            <v>-</v>
          </cell>
          <cell r="AM340" t="str">
            <v>-</v>
          </cell>
        </row>
        <row r="341">
          <cell r="AC341" t="str">
            <v>-</v>
          </cell>
          <cell r="AM341" t="str">
            <v>-</v>
          </cell>
        </row>
        <row r="342">
          <cell r="AC342" t="str">
            <v>-</v>
          </cell>
          <cell r="AM342" t="str">
            <v>-</v>
          </cell>
        </row>
        <row r="343">
          <cell r="AC343" t="str">
            <v>-</v>
          </cell>
          <cell r="AM343" t="str">
            <v>-</v>
          </cell>
        </row>
        <row r="344">
          <cell r="AC344" t="str">
            <v>-</v>
          </cell>
          <cell r="AM344" t="str">
            <v>-</v>
          </cell>
        </row>
        <row r="345">
          <cell r="AC345" t="str">
            <v>-</v>
          </cell>
          <cell r="AM345" t="str">
            <v>-</v>
          </cell>
        </row>
        <row r="346">
          <cell r="AC346" t="str">
            <v>-</v>
          </cell>
          <cell r="AM346" t="str">
            <v>-</v>
          </cell>
        </row>
        <row r="347">
          <cell r="AC347" t="str">
            <v>-</v>
          </cell>
          <cell r="AM347" t="str">
            <v>-</v>
          </cell>
        </row>
        <row r="348">
          <cell r="AC348" t="str">
            <v>-</v>
          </cell>
          <cell r="AM348" t="str">
            <v>-</v>
          </cell>
        </row>
        <row r="349">
          <cell r="AC349" t="str">
            <v>-</v>
          </cell>
          <cell r="AM349" t="str">
            <v>-</v>
          </cell>
        </row>
        <row r="350">
          <cell r="AC350" t="str">
            <v>-</v>
          </cell>
          <cell r="AM350" t="str">
            <v>-</v>
          </cell>
        </row>
        <row r="351">
          <cell r="AC351" t="str">
            <v>-</v>
          </cell>
          <cell r="AM351" t="str">
            <v>-</v>
          </cell>
        </row>
        <row r="352">
          <cell r="AC352" t="str">
            <v>-</v>
          </cell>
          <cell r="AM352" t="str">
            <v>-</v>
          </cell>
        </row>
        <row r="353">
          <cell r="AC353" t="str">
            <v>-</v>
          </cell>
          <cell r="AM353" t="str">
            <v>-</v>
          </cell>
        </row>
        <row r="354">
          <cell r="AC354" t="str">
            <v>-</v>
          </cell>
          <cell r="AM354" t="str">
            <v>-</v>
          </cell>
        </row>
        <row r="355">
          <cell r="AC355" t="str">
            <v>-</v>
          </cell>
          <cell r="AM355" t="str">
            <v>-</v>
          </cell>
        </row>
        <row r="356">
          <cell r="AC356" t="str">
            <v>-</v>
          </cell>
          <cell r="AM356" t="str">
            <v>-</v>
          </cell>
        </row>
        <row r="357">
          <cell r="AC357" t="str">
            <v>-</v>
          </cell>
          <cell r="AM357" t="str">
            <v>-</v>
          </cell>
        </row>
        <row r="358">
          <cell r="AC358" t="str">
            <v>-</v>
          </cell>
          <cell r="AM358" t="str">
            <v>-</v>
          </cell>
        </row>
        <row r="359">
          <cell r="AC359" t="str">
            <v>-</v>
          </cell>
          <cell r="AM359" t="str">
            <v>-</v>
          </cell>
        </row>
        <row r="360">
          <cell r="AC360" t="str">
            <v>-</v>
          </cell>
          <cell r="AM360" t="str">
            <v>-</v>
          </cell>
        </row>
        <row r="361">
          <cell r="AC361" t="str">
            <v>-</v>
          </cell>
          <cell r="AM361" t="str">
            <v>-</v>
          </cell>
        </row>
        <row r="362">
          <cell r="AC362" t="str">
            <v>-</v>
          </cell>
          <cell r="AM362" t="str">
            <v>-</v>
          </cell>
        </row>
        <row r="363">
          <cell r="AC363" t="str">
            <v>-</v>
          </cell>
          <cell r="AM363" t="str">
            <v>-</v>
          </cell>
        </row>
        <row r="364">
          <cell r="AC364" t="str">
            <v>-</v>
          </cell>
          <cell r="AM364" t="str">
            <v>-</v>
          </cell>
        </row>
        <row r="365">
          <cell r="AC365" t="str">
            <v>-</v>
          </cell>
          <cell r="AM365" t="str">
            <v>-</v>
          </cell>
        </row>
        <row r="366">
          <cell r="AC366" t="str">
            <v>-</v>
          </cell>
          <cell r="AM366" t="str">
            <v>-</v>
          </cell>
        </row>
        <row r="367">
          <cell r="AC367" t="str">
            <v>-</v>
          </cell>
          <cell r="AM367" t="str">
            <v>-</v>
          </cell>
        </row>
        <row r="368">
          <cell r="AC368" t="str">
            <v>-</v>
          </cell>
          <cell r="AM368" t="str">
            <v>-</v>
          </cell>
        </row>
        <row r="369">
          <cell r="AC369" t="str">
            <v>-</v>
          </cell>
          <cell r="AM369" t="str">
            <v>-</v>
          </cell>
        </row>
        <row r="370">
          <cell r="AC370" t="str">
            <v>-</v>
          </cell>
          <cell r="AM370" t="str">
            <v>-</v>
          </cell>
        </row>
        <row r="371">
          <cell r="AC371" t="str">
            <v>-</v>
          </cell>
          <cell r="AM371" t="str">
            <v>-</v>
          </cell>
        </row>
        <row r="372">
          <cell r="AC372" t="str">
            <v>-</v>
          </cell>
          <cell r="AM372" t="str">
            <v>-</v>
          </cell>
        </row>
        <row r="373">
          <cell r="AC373" t="str">
            <v>-</v>
          </cell>
          <cell r="AM373" t="str">
            <v>-</v>
          </cell>
        </row>
        <row r="374">
          <cell r="AC374" t="str">
            <v>-</v>
          </cell>
          <cell r="AM374" t="str">
            <v>-</v>
          </cell>
        </row>
        <row r="375">
          <cell r="AC375" t="str">
            <v>-</v>
          </cell>
          <cell r="AM375" t="str">
            <v>-</v>
          </cell>
        </row>
        <row r="376">
          <cell r="AC376" t="str">
            <v>-</v>
          </cell>
          <cell r="AM376" t="str">
            <v>-</v>
          </cell>
        </row>
        <row r="377">
          <cell r="AC377" t="str">
            <v>-</v>
          </cell>
          <cell r="AM377" t="str">
            <v>-</v>
          </cell>
        </row>
        <row r="378">
          <cell r="AC378" t="str">
            <v>-</v>
          </cell>
          <cell r="AM378" t="str">
            <v>-</v>
          </cell>
        </row>
        <row r="379">
          <cell r="AC379" t="str">
            <v>-</v>
          </cell>
          <cell r="AM379" t="str">
            <v>-</v>
          </cell>
        </row>
        <row r="380">
          <cell r="AC380" t="str">
            <v>-</v>
          </cell>
          <cell r="AM380" t="str">
            <v>-</v>
          </cell>
        </row>
        <row r="381">
          <cell r="AC381" t="str">
            <v>-</v>
          </cell>
          <cell r="AM381" t="str">
            <v>-</v>
          </cell>
        </row>
        <row r="382">
          <cell r="AC382" t="str">
            <v>-</v>
          </cell>
          <cell r="AM382" t="str">
            <v>-</v>
          </cell>
        </row>
        <row r="383">
          <cell r="AC383" t="str">
            <v>-</v>
          </cell>
          <cell r="AM383" t="str">
            <v>-</v>
          </cell>
        </row>
        <row r="384">
          <cell r="AC384" t="str">
            <v>-</v>
          </cell>
          <cell r="AM384" t="str">
            <v>-</v>
          </cell>
        </row>
        <row r="385">
          <cell r="AC385" t="str">
            <v>-</v>
          </cell>
          <cell r="AM385" t="str">
            <v>-</v>
          </cell>
        </row>
        <row r="386">
          <cell r="AC386" t="str">
            <v>-</v>
          </cell>
          <cell r="AM386" t="str">
            <v>-</v>
          </cell>
        </row>
        <row r="387">
          <cell r="AC387" t="str">
            <v>-</v>
          </cell>
          <cell r="AM387" t="str">
            <v>-</v>
          </cell>
        </row>
        <row r="388">
          <cell r="AC388" t="str">
            <v>-</v>
          </cell>
          <cell r="AM388" t="str">
            <v>-</v>
          </cell>
        </row>
        <row r="389">
          <cell r="AC389" t="str">
            <v>-</v>
          </cell>
          <cell r="AM389" t="str">
            <v>-</v>
          </cell>
        </row>
        <row r="390">
          <cell r="AC390" t="str">
            <v>-</v>
          </cell>
          <cell r="AM390" t="str">
            <v>-</v>
          </cell>
        </row>
        <row r="391">
          <cell r="AC391" t="str">
            <v>-</v>
          </cell>
          <cell r="AM391" t="str">
            <v>-</v>
          </cell>
        </row>
        <row r="392">
          <cell r="AC392" t="str">
            <v>-</v>
          </cell>
          <cell r="AM392" t="str">
            <v>-</v>
          </cell>
        </row>
        <row r="393">
          <cell r="AC393" t="str">
            <v>-</v>
          </cell>
          <cell r="AM393" t="str">
            <v>-</v>
          </cell>
        </row>
        <row r="394">
          <cell r="AC394" t="str">
            <v>-</v>
          </cell>
          <cell r="AM394" t="str">
            <v>-</v>
          </cell>
        </row>
        <row r="395">
          <cell r="AC395" t="str">
            <v>-</v>
          </cell>
          <cell r="AM395" t="str">
            <v>-</v>
          </cell>
        </row>
        <row r="396">
          <cell r="AC396" t="str">
            <v>-</v>
          </cell>
          <cell r="AM396" t="str">
            <v>-</v>
          </cell>
        </row>
        <row r="397">
          <cell r="AC397" t="str">
            <v>-</v>
          </cell>
          <cell r="AM397" t="str">
            <v>-</v>
          </cell>
        </row>
        <row r="398">
          <cell r="AC398" t="str">
            <v>-</v>
          </cell>
          <cell r="AM398" t="str">
            <v>-</v>
          </cell>
        </row>
        <row r="399">
          <cell r="AC399" t="str">
            <v>-</v>
          </cell>
          <cell r="AM399" t="str">
            <v>-</v>
          </cell>
        </row>
        <row r="400">
          <cell r="AC400" t="str">
            <v>-</v>
          </cell>
          <cell r="AM400" t="str">
            <v>-</v>
          </cell>
        </row>
        <row r="401">
          <cell r="AC401" t="str">
            <v>-</v>
          </cell>
          <cell r="AM401" t="str">
            <v>-</v>
          </cell>
        </row>
        <row r="402">
          <cell r="AC402" t="str">
            <v>-</v>
          </cell>
          <cell r="AM402" t="str">
            <v>-</v>
          </cell>
        </row>
        <row r="403">
          <cell r="AC403" t="str">
            <v>-</v>
          </cell>
          <cell r="AM403" t="str">
            <v>-</v>
          </cell>
        </row>
        <row r="404">
          <cell r="AC404" t="str">
            <v>-</v>
          </cell>
          <cell r="AM404" t="str">
            <v>-</v>
          </cell>
        </row>
        <row r="405">
          <cell r="AC405" t="str">
            <v>-</v>
          </cell>
          <cell r="AM405" t="str">
            <v>-</v>
          </cell>
        </row>
        <row r="406">
          <cell r="AC406" t="str">
            <v>-</v>
          </cell>
          <cell r="AM406" t="str">
            <v>-</v>
          </cell>
        </row>
        <row r="407">
          <cell r="AC407" t="str">
            <v>-</v>
          </cell>
          <cell r="AM407" t="str">
            <v>-</v>
          </cell>
        </row>
        <row r="408">
          <cell r="AC408" t="str">
            <v>-</v>
          </cell>
          <cell r="AM408" t="str">
            <v>-</v>
          </cell>
        </row>
        <row r="409">
          <cell r="AC409" t="str">
            <v>-</v>
          </cell>
          <cell r="AM409" t="str">
            <v>-</v>
          </cell>
        </row>
        <row r="410">
          <cell r="AC410" t="str">
            <v>-</v>
          </cell>
          <cell r="AM410" t="str">
            <v>-</v>
          </cell>
        </row>
        <row r="411">
          <cell r="AC411" t="str">
            <v>-</v>
          </cell>
          <cell r="AM411" t="str">
            <v>-</v>
          </cell>
        </row>
        <row r="412">
          <cell r="AC412" t="str">
            <v>-</v>
          </cell>
          <cell r="AM412" t="str">
            <v>-</v>
          </cell>
        </row>
        <row r="413">
          <cell r="AC413" t="str">
            <v>-</v>
          </cell>
          <cell r="AM413" t="str">
            <v>-</v>
          </cell>
        </row>
        <row r="414">
          <cell r="AC414" t="str">
            <v>-</v>
          </cell>
          <cell r="AM414" t="str">
            <v>-</v>
          </cell>
        </row>
        <row r="415">
          <cell r="AC415" t="str">
            <v>-</v>
          </cell>
          <cell r="AM415" t="str">
            <v>-</v>
          </cell>
        </row>
        <row r="416">
          <cell r="AC416" t="str">
            <v>-</v>
          </cell>
          <cell r="AM416" t="str">
            <v>-</v>
          </cell>
        </row>
        <row r="417">
          <cell r="AC417" t="str">
            <v>-</v>
          </cell>
          <cell r="AM417" t="str">
            <v>-</v>
          </cell>
        </row>
        <row r="418">
          <cell r="AC418" t="str">
            <v>-</v>
          </cell>
          <cell r="AM418" t="str">
            <v>-</v>
          </cell>
        </row>
        <row r="419">
          <cell r="AC419" t="str">
            <v>-</v>
          </cell>
          <cell r="AM419" t="str">
            <v>-</v>
          </cell>
        </row>
        <row r="420">
          <cell r="AC420" t="str">
            <v>-</v>
          </cell>
          <cell r="AM420" t="str">
            <v>-</v>
          </cell>
        </row>
        <row r="421">
          <cell r="AC421" t="str">
            <v>-</v>
          </cell>
          <cell r="AM421" t="str">
            <v>-</v>
          </cell>
        </row>
        <row r="422">
          <cell r="AC422" t="str">
            <v>-</v>
          </cell>
          <cell r="AM422" t="str">
            <v>-</v>
          </cell>
        </row>
        <row r="423">
          <cell r="AC423" t="str">
            <v>-</v>
          </cell>
          <cell r="AM423" t="str">
            <v>-</v>
          </cell>
        </row>
        <row r="424">
          <cell r="AC424" t="str">
            <v>-</v>
          </cell>
          <cell r="AM424" t="str">
            <v>-</v>
          </cell>
        </row>
        <row r="425">
          <cell r="AC425" t="str">
            <v>-</v>
          </cell>
          <cell r="AM425" t="str">
            <v>-</v>
          </cell>
        </row>
        <row r="426">
          <cell r="AC426" t="str">
            <v>-</v>
          </cell>
          <cell r="AM426" t="str">
            <v>-</v>
          </cell>
        </row>
        <row r="427">
          <cell r="AC427" t="str">
            <v>-</v>
          </cell>
          <cell r="AM427" t="str">
            <v>-</v>
          </cell>
        </row>
        <row r="428">
          <cell r="AC428" t="str">
            <v>-</v>
          </cell>
          <cell r="AM428" t="str">
            <v>-</v>
          </cell>
        </row>
        <row r="429">
          <cell r="AC429" t="str">
            <v>-</v>
          </cell>
          <cell r="AM429" t="str">
            <v>-</v>
          </cell>
        </row>
        <row r="430">
          <cell r="AC430" t="str">
            <v>-</v>
          </cell>
          <cell r="AM430" t="str">
            <v>-</v>
          </cell>
        </row>
        <row r="431">
          <cell r="AC431" t="str">
            <v>-</v>
          </cell>
          <cell r="AM431" t="str">
            <v>-</v>
          </cell>
        </row>
        <row r="432">
          <cell r="AC432" t="str">
            <v>-</v>
          </cell>
          <cell r="AM432" t="str">
            <v>-</v>
          </cell>
        </row>
        <row r="433">
          <cell r="AC433" t="str">
            <v>-</v>
          </cell>
          <cell r="AM433" t="str">
            <v>-</v>
          </cell>
        </row>
        <row r="434">
          <cell r="AC434" t="str">
            <v>-</v>
          </cell>
          <cell r="AM434" t="str">
            <v>-</v>
          </cell>
        </row>
        <row r="435">
          <cell r="AC435" t="str">
            <v>-</v>
          </cell>
          <cell r="AM435" t="str">
            <v>-</v>
          </cell>
        </row>
        <row r="436">
          <cell r="AC436" t="str">
            <v>-</v>
          </cell>
          <cell r="AM436" t="str">
            <v>-</v>
          </cell>
        </row>
        <row r="437">
          <cell r="AC437" t="str">
            <v>-</v>
          </cell>
          <cell r="AM437" t="str">
            <v>-</v>
          </cell>
        </row>
        <row r="438">
          <cell r="AC438" t="str">
            <v>-</v>
          </cell>
          <cell r="AM438" t="str">
            <v>-</v>
          </cell>
        </row>
        <row r="439">
          <cell r="AC439" t="str">
            <v>-</v>
          </cell>
          <cell r="AM439" t="str">
            <v>-</v>
          </cell>
        </row>
        <row r="440">
          <cell r="AC440" t="str">
            <v>-</v>
          </cell>
          <cell r="AM440" t="str">
            <v>-</v>
          </cell>
        </row>
        <row r="441">
          <cell r="AC441" t="str">
            <v>-</v>
          </cell>
          <cell r="AM441" t="str">
            <v>-</v>
          </cell>
        </row>
        <row r="442">
          <cell r="AC442" t="str">
            <v>-</v>
          </cell>
          <cell r="AM442" t="str">
            <v>-</v>
          </cell>
        </row>
        <row r="443">
          <cell r="AC443" t="str">
            <v>-</v>
          </cell>
          <cell r="AM443" t="str">
            <v>-</v>
          </cell>
        </row>
        <row r="444">
          <cell r="AC444" t="str">
            <v>-</v>
          </cell>
          <cell r="AM444" t="str">
            <v>-</v>
          </cell>
        </row>
        <row r="445">
          <cell r="AC445" t="str">
            <v>-</v>
          </cell>
          <cell r="AM445" t="str">
            <v>-</v>
          </cell>
        </row>
        <row r="446">
          <cell r="AC446" t="str">
            <v>-</v>
          </cell>
          <cell r="AM446" t="str">
            <v>-</v>
          </cell>
        </row>
        <row r="447">
          <cell r="AC447" t="str">
            <v>-</v>
          </cell>
          <cell r="AM447" t="str">
            <v>-</v>
          </cell>
        </row>
        <row r="448">
          <cell r="AC448" t="str">
            <v>-</v>
          </cell>
          <cell r="AM448" t="str">
            <v>-</v>
          </cell>
        </row>
        <row r="449">
          <cell r="AC449" t="str">
            <v>-</v>
          </cell>
          <cell r="AM449" t="str">
            <v>-</v>
          </cell>
        </row>
        <row r="450">
          <cell r="AC450" t="str">
            <v>-</v>
          </cell>
          <cell r="AM450" t="str">
            <v>-</v>
          </cell>
        </row>
        <row r="451">
          <cell r="AC451" t="str">
            <v>-</v>
          </cell>
          <cell r="AM451" t="str">
            <v>-</v>
          </cell>
        </row>
        <row r="452">
          <cell r="AC452" t="str">
            <v>-</v>
          </cell>
          <cell r="AM452" t="str">
            <v>-</v>
          </cell>
        </row>
        <row r="453">
          <cell r="AC453" t="str">
            <v>-</v>
          </cell>
          <cell r="AM453" t="str">
            <v>-</v>
          </cell>
        </row>
        <row r="454">
          <cell r="AC454" t="str">
            <v>-</v>
          </cell>
          <cell r="AM454" t="str">
            <v>-</v>
          </cell>
        </row>
        <row r="455">
          <cell r="AC455" t="str">
            <v>-</v>
          </cell>
          <cell r="AM455" t="str">
            <v>-</v>
          </cell>
        </row>
        <row r="456">
          <cell r="AC456" t="str">
            <v>-</v>
          </cell>
          <cell r="AM456" t="str">
            <v>-</v>
          </cell>
        </row>
        <row r="457">
          <cell r="AC457" t="str">
            <v>-</v>
          </cell>
          <cell r="AM457" t="str">
            <v>-</v>
          </cell>
        </row>
        <row r="458">
          <cell r="AC458" t="str">
            <v>-</v>
          </cell>
          <cell r="AM458" t="str">
            <v>-</v>
          </cell>
        </row>
        <row r="459">
          <cell r="AC459" t="str">
            <v>-</v>
          </cell>
          <cell r="AM459" t="str">
            <v>-</v>
          </cell>
        </row>
        <row r="460">
          <cell r="AC460" t="str">
            <v>-</v>
          </cell>
          <cell r="AM460" t="str">
            <v>-</v>
          </cell>
        </row>
        <row r="461">
          <cell r="AC461" t="str">
            <v>-</v>
          </cell>
          <cell r="AM461" t="str">
            <v>-</v>
          </cell>
        </row>
        <row r="462">
          <cell r="AC462" t="str">
            <v>-</v>
          </cell>
          <cell r="AM462" t="str">
            <v>-</v>
          </cell>
        </row>
        <row r="463">
          <cell r="AC463" t="str">
            <v>-</v>
          </cell>
          <cell r="AM463" t="str">
            <v>-</v>
          </cell>
        </row>
        <row r="464">
          <cell r="AC464" t="str">
            <v>-</v>
          </cell>
          <cell r="AM464" t="str">
            <v>-</v>
          </cell>
        </row>
        <row r="465">
          <cell r="AC465" t="str">
            <v>-</v>
          </cell>
          <cell r="AM465" t="str">
            <v>-</v>
          </cell>
        </row>
        <row r="466">
          <cell r="AC466" t="str">
            <v>-</v>
          </cell>
          <cell r="AM466" t="str">
            <v>-</v>
          </cell>
        </row>
        <row r="467">
          <cell r="AC467" t="str">
            <v>-</v>
          </cell>
          <cell r="AM467" t="str">
            <v>-</v>
          </cell>
        </row>
        <row r="468">
          <cell r="AC468" t="str">
            <v>-</v>
          </cell>
          <cell r="AM468" t="str">
            <v>-</v>
          </cell>
        </row>
        <row r="469">
          <cell r="AC469" t="str">
            <v>-</v>
          </cell>
          <cell r="AM469" t="str">
            <v>-</v>
          </cell>
        </row>
        <row r="470">
          <cell r="AC470" t="str">
            <v>-</v>
          </cell>
          <cell r="AM470" t="str">
            <v>-</v>
          </cell>
        </row>
        <row r="471">
          <cell r="AC471" t="str">
            <v>-</v>
          </cell>
          <cell r="AM471" t="str">
            <v>-</v>
          </cell>
        </row>
        <row r="472">
          <cell r="AC472" t="str">
            <v>-</v>
          </cell>
          <cell r="AM472" t="str">
            <v>-</v>
          </cell>
        </row>
        <row r="473">
          <cell r="AC473" t="str">
            <v>-</v>
          </cell>
          <cell r="AM473" t="str">
            <v>-</v>
          </cell>
        </row>
        <row r="474">
          <cell r="AC474" t="str">
            <v>-</v>
          </cell>
          <cell r="AM474" t="str">
            <v>-</v>
          </cell>
        </row>
        <row r="475">
          <cell r="AC475" t="str">
            <v>-</v>
          </cell>
          <cell r="AM475" t="str">
            <v>-</v>
          </cell>
        </row>
        <row r="476">
          <cell r="AC476" t="str">
            <v>-</v>
          </cell>
          <cell r="AM476" t="str">
            <v>-</v>
          </cell>
        </row>
        <row r="477">
          <cell r="AC477" t="str">
            <v>-</v>
          </cell>
          <cell r="AM477" t="str">
            <v>-</v>
          </cell>
        </row>
        <row r="478">
          <cell r="AC478" t="str">
            <v>-</v>
          </cell>
          <cell r="AM478" t="str">
            <v>-</v>
          </cell>
        </row>
        <row r="479">
          <cell r="AC479" t="str">
            <v>-</v>
          </cell>
          <cell r="AM479" t="str">
            <v>-</v>
          </cell>
        </row>
        <row r="480">
          <cell r="AC480" t="str">
            <v>-</v>
          </cell>
          <cell r="AM480" t="str">
            <v>-</v>
          </cell>
        </row>
        <row r="481">
          <cell r="AC481" t="str">
            <v>-</v>
          </cell>
          <cell r="AM481" t="str">
            <v>-</v>
          </cell>
        </row>
        <row r="482">
          <cell r="AC482" t="str">
            <v>-</v>
          </cell>
          <cell r="AM482" t="str">
            <v>-</v>
          </cell>
        </row>
        <row r="483">
          <cell r="AC483" t="str">
            <v>-</v>
          </cell>
          <cell r="AM483" t="str">
            <v>-</v>
          </cell>
        </row>
        <row r="484">
          <cell r="AC484" t="str">
            <v>-</v>
          </cell>
          <cell r="AM484" t="str">
            <v>-</v>
          </cell>
        </row>
        <row r="485">
          <cell r="AC485" t="str">
            <v>-</v>
          </cell>
          <cell r="AM485" t="str">
            <v>-</v>
          </cell>
        </row>
        <row r="486">
          <cell r="AC486" t="str">
            <v>-</v>
          </cell>
          <cell r="AM486" t="str">
            <v>-</v>
          </cell>
        </row>
        <row r="487">
          <cell r="AC487" t="str">
            <v>-</v>
          </cell>
          <cell r="AM487" t="str">
            <v>-</v>
          </cell>
        </row>
        <row r="488">
          <cell r="AC488" t="str">
            <v>-</v>
          </cell>
          <cell r="AM488" t="str">
            <v>-</v>
          </cell>
        </row>
        <row r="489">
          <cell r="AC489" t="str">
            <v>-</v>
          </cell>
          <cell r="AM489" t="str">
            <v>-</v>
          </cell>
        </row>
        <row r="490">
          <cell r="AC490" t="str">
            <v>-</v>
          </cell>
          <cell r="AM490" t="str">
            <v>-</v>
          </cell>
        </row>
        <row r="491">
          <cell r="AC491" t="str">
            <v>-</v>
          </cell>
          <cell r="AM491" t="str">
            <v>-</v>
          </cell>
        </row>
        <row r="492">
          <cell r="AC492" t="str">
            <v>-</v>
          </cell>
          <cell r="AM492" t="str">
            <v>-</v>
          </cell>
        </row>
        <row r="493">
          <cell r="AC493" t="str">
            <v>-</v>
          </cell>
          <cell r="AM493" t="str">
            <v>-</v>
          </cell>
        </row>
        <row r="494">
          <cell r="AC494" t="str">
            <v>-</v>
          </cell>
          <cell r="AM494" t="str">
            <v>-</v>
          </cell>
        </row>
        <row r="495">
          <cell r="AC495" t="str">
            <v>-</v>
          </cell>
          <cell r="AM495" t="str">
            <v>-</v>
          </cell>
        </row>
        <row r="496">
          <cell r="AC496" t="str">
            <v>-</v>
          </cell>
          <cell r="AM496" t="str">
            <v>-</v>
          </cell>
        </row>
        <row r="497">
          <cell r="AC497" t="str">
            <v>-</v>
          </cell>
          <cell r="AM497" t="str">
            <v>-</v>
          </cell>
        </row>
        <row r="498">
          <cell r="AC498" t="str">
            <v>-</v>
          </cell>
          <cell r="AM498" t="str">
            <v>-</v>
          </cell>
        </row>
        <row r="499">
          <cell r="AC499" t="str">
            <v>-</v>
          </cell>
          <cell r="AM499" t="str">
            <v>-</v>
          </cell>
        </row>
        <row r="500">
          <cell r="AC500" t="str">
            <v>-</v>
          </cell>
          <cell r="AM500" t="str">
            <v>-</v>
          </cell>
        </row>
        <row r="501">
          <cell r="AC501" t="str">
            <v>-</v>
          </cell>
          <cell r="AM501" t="str">
            <v>-</v>
          </cell>
        </row>
        <row r="502">
          <cell r="AC502" t="str">
            <v>-</v>
          </cell>
          <cell r="AM502" t="str">
            <v>-</v>
          </cell>
        </row>
        <row r="503">
          <cell r="AC503" t="str">
            <v>-</v>
          </cell>
          <cell r="AM503" t="str">
            <v>-</v>
          </cell>
        </row>
        <row r="504">
          <cell r="AC504" t="str">
            <v>-</v>
          </cell>
          <cell r="AM504" t="str">
            <v>-</v>
          </cell>
        </row>
        <row r="505">
          <cell r="AC505" t="str">
            <v>-</v>
          </cell>
          <cell r="AM505" t="str">
            <v>-</v>
          </cell>
        </row>
        <row r="506">
          <cell r="AC506" t="str">
            <v>-</v>
          </cell>
          <cell r="AM506" t="str">
            <v>-</v>
          </cell>
        </row>
        <row r="507">
          <cell r="AC507" t="str">
            <v>-</v>
          </cell>
          <cell r="AM507" t="str">
            <v>-</v>
          </cell>
        </row>
        <row r="508">
          <cell r="AC508" t="str">
            <v>-</v>
          </cell>
          <cell r="AM508" t="str">
            <v>-</v>
          </cell>
        </row>
        <row r="509">
          <cell r="AC509" t="str">
            <v>-</v>
          </cell>
          <cell r="AM509" t="str">
            <v>-</v>
          </cell>
        </row>
        <row r="510">
          <cell r="AC510" t="str">
            <v>-</v>
          </cell>
          <cell r="AM510" t="str">
            <v>-</v>
          </cell>
        </row>
        <row r="511">
          <cell r="AC511" t="str">
            <v>-</v>
          </cell>
          <cell r="AM511" t="str">
            <v>-</v>
          </cell>
        </row>
      </sheetData>
      <sheetData sheetId="9">
        <row r="2">
          <cell r="BQ2">
            <v>1</v>
          </cell>
          <cell r="BW2">
            <v>0</v>
          </cell>
          <cell r="HB2" t="str">
            <v>-</v>
          </cell>
          <cell r="HC2" t="str">
            <v>-</v>
          </cell>
          <cell r="HD2" t="str">
            <v>-</v>
          </cell>
          <cell r="HE2">
            <v>3.215434083601286E-2</v>
          </cell>
          <cell r="HF2">
            <v>0.13761467889908258</v>
          </cell>
          <cell r="HG2">
            <v>0.20942408376963345</v>
          </cell>
          <cell r="HH2">
            <v>0.14717906786590348</v>
          </cell>
          <cell r="HI2">
            <v>1.2389380530973451</v>
          </cell>
          <cell r="HJ2">
            <v>8.6956521739130432E-2</v>
          </cell>
          <cell r="HK2" t="str">
            <v>-</v>
          </cell>
          <cell r="HL2" t="str">
            <v>-</v>
          </cell>
          <cell r="HM2" t="str">
            <v>-</v>
          </cell>
        </row>
        <row r="3">
          <cell r="BM3">
            <v>1</v>
          </cell>
          <cell r="BS3">
            <v>1</v>
          </cell>
        </row>
        <row r="4">
          <cell r="IB4" t="str">
            <v>-</v>
          </cell>
          <cell r="IC4" t="str">
            <v>-</v>
          </cell>
          <cell r="ID4" t="str">
            <v>-</v>
          </cell>
          <cell r="IE4">
            <v>3.478260869565216E-2</v>
          </cell>
          <cell r="IF4">
            <v>5.2173913043478244E-2</v>
          </cell>
          <cell r="IG4">
            <v>0.13913043478260864</v>
          </cell>
          <cell r="IH4">
            <v>0.26956521739130418</v>
          </cell>
          <cell r="II4">
            <v>0.217391304347826</v>
          </cell>
          <cell r="IJ4">
            <v>0.16521739130434773</v>
          </cell>
          <cell r="IK4" t="str">
            <v>-</v>
          </cell>
          <cell r="IL4" t="str">
            <v>-</v>
          </cell>
          <cell r="IM4" t="str">
            <v>-</v>
          </cell>
        </row>
        <row r="5">
          <cell r="HO5" t="str">
            <v>-</v>
          </cell>
          <cell r="HP5" t="str">
            <v>-</v>
          </cell>
          <cell r="HQ5" t="str">
            <v>-</v>
          </cell>
          <cell r="HR5">
            <v>2185.8017999999997</v>
          </cell>
          <cell r="HS5">
            <v>1365.2183999999997</v>
          </cell>
          <cell r="HT5">
            <v>1644.7977000000003</v>
          </cell>
          <cell r="HU5">
            <v>3787.0286999999998</v>
          </cell>
          <cell r="HV5">
            <v>-98.034299999999959</v>
          </cell>
          <cell r="HW5">
            <v>3812.4450000000002</v>
          </cell>
          <cell r="HX5" t="str">
            <v>-</v>
          </cell>
          <cell r="HY5" t="str">
            <v>-</v>
          </cell>
          <cell r="HZ5" t="str">
            <v>-</v>
          </cell>
        </row>
        <row r="7">
          <cell r="GO7" t="str">
            <v>-</v>
          </cell>
          <cell r="GP7" t="str">
            <v>-</v>
          </cell>
          <cell r="GQ7" t="str">
            <v>-</v>
          </cell>
          <cell r="GR7">
            <v>2</v>
          </cell>
          <cell r="GS7">
            <v>6</v>
          </cell>
          <cell r="GT7">
            <v>12</v>
          </cell>
          <cell r="GU7">
            <v>18</v>
          </cell>
          <cell r="GV7">
            <v>14</v>
          </cell>
          <cell r="GW7">
            <v>10</v>
          </cell>
          <cell r="GX7" t="str">
            <v>-</v>
          </cell>
          <cell r="GY7" t="str">
            <v>-</v>
          </cell>
          <cell r="GZ7" t="str">
            <v>-</v>
          </cell>
          <cell r="HB7" t="str">
            <v>-</v>
          </cell>
          <cell r="HC7" t="str">
            <v>-</v>
          </cell>
          <cell r="HD7" t="str">
            <v>-</v>
          </cell>
          <cell r="HE7">
            <v>382.2</v>
          </cell>
          <cell r="HF7">
            <v>1146.5999999999999</v>
          </cell>
          <cell r="HG7">
            <v>2293.1999999999998</v>
          </cell>
          <cell r="HH7">
            <v>3439.7999999999993</v>
          </cell>
          <cell r="HI7">
            <v>2675.3999999999996</v>
          </cell>
          <cell r="HJ7">
            <v>1911</v>
          </cell>
          <cell r="HK7" t="str">
            <v>-</v>
          </cell>
          <cell r="HL7" t="str">
            <v>-</v>
          </cell>
          <cell r="HM7" t="str">
            <v>-</v>
          </cell>
          <cell r="IB7" t="str">
            <v>-</v>
          </cell>
          <cell r="IC7" t="str">
            <v>-</v>
          </cell>
          <cell r="ID7" t="str">
            <v>-</v>
          </cell>
          <cell r="IE7">
            <v>0.4</v>
          </cell>
          <cell r="IF7">
            <v>0.60000000000000009</v>
          </cell>
          <cell r="IG7">
            <v>1.6</v>
          </cell>
          <cell r="IH7">
            <v>3.0999999999999996</v>
          </cell>
          <cell r="II7">
            <v>2.5</v>
          </cell>
          <cell r="IJ7">
            <v>1.9</v>
          </cell>
          <cell r="IK7" t="str">
            <v>-</v>
          </cell>
          <cell r="IL7" t="str">
            <v>-</v>
          </cell>
          <cell r="IM7" t="str">
            <v>-</v>
          </cell>
        </row>
        <row r="9">
          <cell r="EQ9">
            <v>219</v>
          </cell>
        </row>
        <row r="12">
          <cell r="EF12">
            <v>16</v>
          </cell>
          <cell r="EN12">
            <v>13453.439999999999</v>
          </cell>
          <cell r="ES12">
            <v>13</v>
          </cell>
        </row>
        <row r="15">
          <cell r="EF15">
            <v>19</v>
          </cell>
          <cell r="ES15">
            <v>11</v>
          </cell>
        </row>
        <row r="16">
          <cell r="EN16">
            <v>-4127.76</v>
          </cell>
        </row>
        <row r="18">
          <cell r="EF18">
            <v>35</v>
          </cell>
          <cell r="EI18">
            <v>91651.56</v>
          </cell>
          <cell r="ES18">
            <v>11</v>
          </cell>
        </row>
        <row r="21">
          <cell r="EI21">
            <v>28454.789999999997</v>
          </cell>
        </row>
        <row r="23">
          <cell r="ES23">
            <v>35</v>
          </cell>
        </row>
        <row r="26">
          <cell r="EV26" t="str">
            <v>No ..., chcelo by to porozmýšľať, ako obchoduješ ?!</v>
          </cell>
        </row>
        <row r="27">
          <cell r="ES27">
            <v>0.37142857142857144</v>
          </cell>
        </row>
        <row r="30">
          <cell r="EI30">
            <v>3818.8150000000001</v>
          </cell>
        </row>
        <row r="31">
          <cell r="ES31">
            <v>0.31428571428571428</v>
          </cell>
        </row>
        <row r="33">
          <cell r="EI33">
            <v>2586.7990909090909</v>
          </cell>
        </row>
        <row r="35">
          <cell r="ES35">
            <v>0.31428571428571428</v>
          </cell>
        </row>
        <row r="36">
          <cell r="EI36">
            <v>1.4762704275800314</v>
          </cell>
        </row>
        <row r="45">
          <cell r="EI45">
            <v>3.2209536601746143</v>
          </cell>
        </row>
        <row r="51">
          <cell r="EI51">
            <v>0.68953294412010013</v>
          </cell>
        </row>
        <row r="54">
          <cell r="EI54">
            <v>0.68571428571428572</v>
          </cell>
        </row>
        <row r="57">
          <cell r="EI57">
            <v>0.31428571428571428</v>
          </cell>
        </row>
      </sheetData>
      <sheetData sheetId="10"/>
      <sheetData sheetId="11">
        <row r="101">
          <cell r="D101">
            <v>0</v>
          </cell>
          <cell r="E101">
            <v>0</v>
          </cell>
          <cell r="F101">
            <v>0</v>
          </cell>
          <cell r="G101">
            <v>356</v>
          </cell>
          <cell r="H101">
            <v>276</v>
          </cell>
          <cell r="I101">
            <v>120</v>
          </cell>
          <cell r="J101">
            <v>200</v>
          </cell>
          <cell r="K101">
            <v>138</v>
          </cell>
          <cell r="L101">
            <v>325</v>
          </cell>
          <cell r="M101">
            <v>0</v>
          </cell>
          <cell r="N101">
            <v>0</v>
          </cell>
          <cell r="O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356</v>
          </cell>
          <cell r="H102">
            <v>15</v>
          </cell>
          <cell r="I102">
            <v>15</v>
          </cell>
          <cell r="J102">
            <v>3</v>
          </cell>
          <cell r="K102">
            <v>3</v>
          </cell>
          <cell r="L102">
            <v>18</v>
          </cell>
          <cell r="M102">
            <v>0</v>
          </cell>
          <cell r="N102">
            <v>0</v>
          </cell>
          <cell r="O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-30</v>
          </cell>
          <cell r="H103">
            <v>-85</v>
          </cell>
          <cell r="I103">
            <v>-72</v>
          </cell>
          <cell r="J103">
            <v>-108</v>
          </cell>
          <cell r="K103">
            <v>-66</v>
          </cell>
          <cell r="L103">
            <v>-52</v>
          </cell>
          <cell r="M103">
            <v>0</v>
          </cell>
          <cell r="N103">
            <v>0</v>
          </cell>
          <cell r="O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-11</v>
          </cell>
          <cell r="H104">
            <v>0</v>
          </cell>
          <cell r="I104">
            <v>-2</v>
          </cell>
          <cell r="J104">
            <v>0</v>
          </cell>
          <cell r="K104">
            <v>0</v>
          </cell>
          <cell r="L104">
            <v>-3</v>
          </cell>
          <cell r="M104">
            <v>0</v>
          </cell>
          <cell r="N104">
            <v>0</v>
          </cell>
          <cell r="O104">
            <v>0</v>
          </cell>
        </row>
        <row r="108">
          <cell r="D108">
            <v>138</v>
          </cell>
          <cell r="E108">
            <v>356</v>
          </cell>
          <cell r="F108">
            <v>120</v>
          </cell>
          <cell r="G108">
            <v>155</v>
          </cell>
          <cell r="H108">
            <v>92</v>
          </cell>
        </row>
        <row r="109">
          <cell r="D109">
            <v>3</v>
          </cell>
          <cell r="E109">
            <v>3</v>
          </cell>
          <cell r="F109">
            <v>18</v>
          </cell>
          <cell r="G109">
            <v>24</v>
          </cell>
          <cell r="H109">
            <v>8</v>
          </cell>
        </row>
        <row r="110">
          <cell r="D110">
            <v>-61</v>
          </cell>
          <cell r="E110">
            <v>-108</v>
          </cell>
          <cell r="F110">
            <v>-52</v>
          </cell>
          <cell r="G110">
            <v>-85</v>
          </cell>
          <cell r="H110">
            <v>-72</v>
          </cell>
        </row>
        <row r="111">
          <cell r="D111">
            <v>0</v>
          </cell>
          <cell r="E111">
            <v>0</v>
          </cell>
          <cell r="F111">
            <v>-8</v>
          </cell>
          <cell r="G111">
            <v>0</v>
          </cell>
          <cell r="H111">
            <v>-2</v>
          </cell>
        </row>
      </sheetData>
      <sheetData sheetId="12">
        <row r="217">
          <cell r="D217">
            <v>31</v>
          </cell>
          <cell r="J217">
            <v>66827.67</v>
          </cell>
          <cell r="L217">
            <v>0.42097026604068849</v>
          </cell>
          <cell r="M217">
            <v>349.70000000000005</v>
          </cell>
        </row>
        <row r="218">
          <cell r="D218" t="str">
            <v>-</v>
          </cell>
          <cell r="J218">
            <v>0</v>
          </cell>
          <cell r="L218" t="str">
            <v>-</v>
          </cell>
          <cell r="M218" t="str">
            <v>-</v>
          </cell>
        </row>
        <row r="219">
          <cell r="D219" t="str">
            <v>-</v>
          </cell>
          <cell r="J219">
            <v>0</v>
          </cell>
          <cell r="L219" t="str">
            <v>-</v>
          </cell>
          <cell r="M219" t="str">
            <v>-</v>
          </cell>
        </row>
        <row r="220">
          <cell r="D220" t="str">
            <v>-</v>
          </cell>
          <cell r="J220">
            <v>0</v>
          </cell>
          <cell r="L220" t="str">
            <v>-</v>
          </cell>
          <cell r="M220" t="str">
            <v>-</v>
          </cell>
        </row>
        <row r="221">
          <cell r="D221" t="str">
            <v>-</v>
          </cell>
          <cell r="J221">
            <v>0</v>
          </cell>
          <cell r="L221" t="str">
            <v>-</v>
          </cell>
          <cell r="M221" t="str">
            <v>-</v>
          </cell>
        </row>
        <row r="222">
          <cell r="D222" t="str">
            <v>-</v>
          </cell>
          <cell r="J222">
            <v>0</v>
          </cell>
          <cell r="L222" t="str">
            <v>-</v>
          </cell>
          <cell r="M222" t="str">
            <v>-</v>
          </cell>
        </row>
        <row r="223">
          <cell r="D223" t="str">
            <v>-</v>
          </cell>
          <cell r="J223">
            <v>0</v>
          </cell>
          <cell r="L223" t="str">
            <v>-</v>
          </cell>
          <cell r="M223" t="str">
            <v>-</v>
          </cell>
        </row>
        <row r="224">
          <cell r="D224" t="str">
            <v>-</v>
          </cell>
          <cell r="J224">
            <v>0</v>
          </cell>
          <cell r="L224" t="str">
            <v>-</v>
          </cell>
          <cell r="M224" t="str">
            <v>-</v>
          </cell>
        </row>
        <row r="225">
          <cell r="D225" t="str">
            <v>-</v>
          </cell>
          <cell r="J225">
            <v>0</v>
          </cell>
          <cell r="L225" t="str">
            <v>-</v>
          </cell>
          <cell r="M225" t="str">
            <v>-</v>
          </cell>
        </row>
        <row r="226">
          <cell r="D226" t="str">
            <v>-</v>
          </cell>
          <cell r="J226">
            <v>0</v>
          </cell>
          <cell r="L226" t="str">
            <v>-</v>
          </cell>
          <cell r="M226" t="str">
            <v>-</v>
          </cell>
        </row>
        <row r="227">
          <cell r="D227" t="str">
            <v>-</v>
          </cell>
          <cell r="J227">
            <v>0</v>
          </cell>
          <cell r="L227" t="str">
            <v>-</v>
          </cell>
          <cell r="M227" t="str">
            <v>-</v>
          </cell>
        </row>
        <row r="228">
          <cell r="D228" t="str">
            <v>-</v>
          </cell>
          <cell r="J228">
            <v>0</v>
          </cell>
          <cell r="L228" t="str">
            <v>-</v>
          </cell>
          <cell r="M228" t="str">
            <v>-</v>
          </cell>
        </row>
        <row r="229">
          <cell r="D229" t="str">
            <v>-</v>
          </cell>
          <cell r="J229">
            <v>0</v>
          </cell>
          <cell r="L229" t="str">
            <v>-</v>
          </cell>
          <cell r="M229" t="str">
            <v>-</v>
          </cell>
        </row>
        <row r="230">
          <cell r="D230" t="str">
            <v>-</v>
          </cell>
          <cell r="J230">
            <v>0</v>
          </cell>
          <cell r="L230" t="str">
            <v>-</v>
          </cell>
          <cell r="M230" t="str">
            <v>-</v>
          </cell>
        </row>
        <row r="231">
          <cell r="D231" t="str">
            <v>-</v>
          </cell>
          <cell r="J231">
            <v>0</v>
          </cell>
          <cell r="L231" t="str">
            <v>-</v>
          </cell>
          <cell r="M231" t="str">
            <v>-</v>
          </cell>
        </row>
        <row r="232">
          <cell r="D232" t="str">
            <v>-</v>
          </cell>
          <cell r="J232">
            <v>0</v>
          </cell>
          <cell r="L232" t="str">
            <v>-</v>
          </cell>
          <cell r="M232" t="str">
            <v>-</v>
          </cell>
        </row>
        <row r="233">
          <cell r="D233" t="str">
            <v>-</v>
          </cell>
          <cell r="J233">
            <v>0</v>
          </cell>
          <cell r="L233" t="str">
            <v>-</v>
          </cell>
          <cell r="M233" t="str">
            <v>-</v>
          </cell>
        </row>
        <row r="234">
          <cell r="D234" t="str">
            <v>-</v>
          </cell>
          <cell r="J234">
            <v>0</v>
          </cell>
          <cell r="L234" t="str">
            <v>-</v>
          </cell>
          <cell r="M234" t="str">
            <v>-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3"/>
  <sheetViews>
    <sheetView tabSelected="1" topLeftCell="A163" workbookViewId="0">
      <selection activeCell="K15" sqref="K15"/>
    </sheetView>
  </sheetViews>
  <sheetFormatPr defaultRowHeight="11.25"/>
  <cols>
    <col min="1" max="4" width="9.140625" style="2"/>
    <col min="5" max="10" width="9.140625" style="3"/>
    <col min="11" max="16384" width="9.140625" style="4"/>
  </cols>
  <sheetData>
    <row r="1" spans="1:10" ht="26.25">
      <c r="A1" s="1" t="s">
        <v>0</v>
      </c>
      <c r="F1" s="4"/>
      <c r="G1" s="2"/>
      <c r="H1" s="2"/>
      <c r="I1" s="5">
        <f ca="1">TODAY()</f>
        <v>40296</v>
      </c>
      <c r="J1" s="6">
        <f ca="1">NOW()</f>
        <v>40296.780346412037</v>
      </c>
    </row>
    <row r="3" spans="1:10">
      <c r="A3" s="7"/>
      <c r="G3" s="2"/>
      <c r="H3" s="2"/>
      <c r="I3" s="2"/>
    </row>
    <row r="4" spans="1:10">
      <c r="A4" s="7"/>
      <c r="G4" s="2" t="s">
        <v>1</v>
      </c>
      <c r="H4" s="2"/>
      <c r="I4" s="2"/>
      <c r="J4" s="8">
        <f>[1]vypocty2!CR11</f>
        <v>36640</v>
      </c>
    </row>
    <row r="5" spans="1:10">
      <c r="A5" s="7"/>
      <c r="G5" s="2" t="s">
        <v>2</v>
      </c>
      <c r="H5" s="2"/>
      <c r="I5" s="2"/>
      <c r="J5" s="8">
        <f>IF([1]vypocty2!CT11=0,"-",[1]vypocty2!CT11)</f>
        <v>36787</v>
      </c>
    </row>
    <row r="6" spans="1:10">
      <c r="A6" s="7"/>
      <c r="G6" s="2" t="s">
        <v>3</v>
      </c>
      <c r="H6" s="2"/>
      <c r="I6" s="2"/>
      <c r="J6" s="3" t="str">
        <f>[1]vypocty2!GC14</f>
        <v>Meta Trader</v>
      </c>
    </row>
    <row r="7" spans="1:10">
      <c r="A7" s="7"/>
      <c r="G7" s="2" t="s">
        <v>4</v>
      </c>
      <c r="H7" s="2"/>
      <c r="I7" s="2"/>
      <c r="J7" s="3" t="str">
        <f>[1]vypocty1!EH12</f>
        <v>BACKTEST</v>
      </c>
    </row>
    <row r="8" spans="1:10">
      <c r="A8" s="4"/>
      <c r="G8" s="2" t="s">
        <v>5</v>
      </c>
      <c r="I8" s="4"/>
      <c r="J8" s="3" t="str">
        <f>[1]vypocty1!FY13</f>
        <v>CZK</v>
      </c>
    </row>
    <row r="9" spans="1:10">
      <c r="G9" s="2" t="s">
        <v>6</v>
      </c>
      <c r="I9" s="4"/>
      <c r="J9" s="3" t="str">
        <f>[1]vypocty2!GD17</f>
        <v>mini-lot</v>
      </c>
    </row>
    <row r="10" spans="1:10">
      <c r="A10" s="7"/>
      <c r="B10" s="7"/>
      <c r="G10" s="2" t="s">
        <v>7</v>
      </c>
      <c r="I10" s="4"/>
      <c r="J10" s="9">
        <f>[1]vypocty1!J17</f>
        <v>0.03</v>
      </c>
    </row>
    <row r="11" spans="1:10">
      <c r="G11" s="2" t="s">
        <v>8</v>
      </c>
      <c r="I11" s="4"/>
      <c r="J11" s="9" t="str">
        <f>[1]vypocty1!L21</f>
        <v>nie</v>
      </c>
    </row>
    <row r="12" spans="1:10">
      <c r="G12" s="2" t="s">
        <v>9</v>
      </c>
      <c r="J12" s="3" t="str">
        <f>[1]vypocty1!AJ30</f>
        <v>origSL;pipSL</v>
      </c>
    </row>
    <row r="13" spans="1:10">
      <c r="G13" s="2" t="s">
        <v>10</v>
      </c>
      <c r="H13" s="4"/>
      <c r="I13" s="4"/>
      <c r="J13" s="3" t="str">
        <f>[1]vypocty1!AL43</f>
        <v>rozdielne</v>
      </c>
    </row>
    <row r="14" spans="1:10">
      <c r="A14" s="10" t="s">
        <v>11</v>
      </c>
      <c r="B14" s="4" t="str">
        <f>[1]vypocty1!F12</f>
        <v>-</v>
      </c>
      <c r="C14" s="4" t="str">
        <f>[1]vypocty1!EH19</f>
        <v>-</v>
      </c>
      <c r="D14" s="4" t="str">
        <f>[1]vypocty1!FW12</f>
        <v>-</v>
      </c>
      <c r="E14" s="2"/>
      <c r="G14" s="2"/>
      <c r="H14" s="2"/>
      <c r="I14" s="4"/>
    </row>
    <row r="15" spans="1:10">
      <c r="A15" s="11"/>
      <c r="B15" s="4" t="str">
        <f>[1]vypocty1!AN12</f>
        <v>-</v>
      </c>
      <c r="C15" s="4" t="str">
        <f>[1]vypocty7!DV12</f>
        <v>-</v>
      </c>
      <c r="D15" s="4" t="s">
        <v>12</v>
      </c>
      <c r="E15" s="2"/>
      <c r="G15" s="12" t="s">
        <v>13</v>
      </c>
      <c r="H15" s="12" t="s">
        <v>14</v>
      </c>
      <c r="I15" s="12" t="s">
        <v>15</v>
      </c>
      <c r="J15" s="4" t="str">
        <f>[1]vypocty7!V29</f>
        <v>-</v>
      </c>
    </row>
    <row r="16" spans="1:10">
      <c r="B16" s="4" t="str">
        <f>[1]vypocty1!ID14</f>
        <v>-</v>
      </c>
      <c r="C16" s="4" t="str">
        <f>[1]vypocty2!FX14</f>
        <v>POSIZ</v>
      </c>
      <c r="D16" s="4" t="s">
        <v>12</v>
      </c>
      <c r="F16" s="4"/>
      <c r="G16" s="4" t="str">
        <f>IF([1]vypocty7!$V$28=TRUE,[1]vypocty7!O12,"-")</f>
        <v>-</v>
      </c>
      <c r="H16" s="4" t="str">
        <f>IF([1]vypocty7!$V$28=TRUE,[1]vypocty7!R12,"-")</f>
        <v>-</v>
      </c>
      <c r="I16" s="4" t="str">
        <f>IF([1]vypocty7!$V$28=TRUE,[1]vypocty7!T12,"-")</f>
        <v>-</v>
      </c>
    </row>
    <row r="17" spans="1:11">
      <c r="B17" s="4"/>
      <c r="C17" s="4"/>
      <c r="D17" s="4"/>
      <c r="F17" s="4"/>
      <c r="G17" s="4"/>
      <c r="H17" s="4"/>
      <c r="I17" s="4"/>
    </row>
    <row r="18" spans="1:11">
      <c r="A18" s="13" t="s">
        <v>16</v>
      </c>
      <c r="B18" s="4"/>
      <c r="C18" s="4"/>
      <c r="D18" s="4"/>
      <c r="F18" s="4"/>
      <c r="G18" s="12" t="s">
        <v>17</v>
      </c>
      <c r="H18" s="12" t="s">
        <v>18</v>
      </c>
      <c r="I18" s="12" t="s">
        <v>19</v>
      </c>
    </row>
    <row r="19" spans="1:11">
      <c r="A19" s="13" t="s">
        <v>20</v>
      </c>
      <c r="B19" s="4"/>
      <c r="C19" s="4"/>
      <c r="D19" s="4"/>
      <c r="F19" s="4"/>
      <c r="G19" s="4" t="str">
        <f>IF([1]vypocty7!$V$28=TRUE,[1]vypocty7!V12,"-")</f>
        <v>-</v>
      </c>
      <c r="H19" s="4" t="str">
        <f>IF([1]vypocty7!$V$28=TRUE,[1]vypocty7!T24,"-")</f>
        <v>-</v>
      </c>
      <c r="I19" s="4" t="str">
        <f>IF([1]vypocty7!$V$28=TRUE,[1]vypocty1!W43,"-")</f>
        <v>-</v>
      </c>
    </row>
    <row r="20" spans="1:11">
      <c r="A20" s="13" t="s">
        <v>21</v>
      </c>
      <c r="B20" s="4"/>
      <c r="C20" s="4"/>
      <c r="D20" s="4"/>
      <c r="F20" s="4"/>
      <c r="G20" s="4"/>
      <c r="H20" s="4"/>
      <c r="I20" s="4"/>
    </row>
    <row r="21" spans="1:11">
      <c r="A21" s="13" t="s">
        <v>22</v>
      </c>
      <c r="B21" s="13"/>
      <c r="C21" s="13"/>
      <c r="D21" s="13"/>
      <c r="E21" s="14"/>
      <c r="F21" s="14"/>
      <c r="G21" s="14"/>
      <c r="H21" s="14"/>
      <c r="I21" s="4"/>
    </row>
    <row r="22" spans="1:11">
      <c r="A22" s="13" t="s">
        <v>23</v>
      </c>
      <c r="B22" s="13"/>
      <c r="C22" s="13"/>
      <c r="D22" s="13"/>
      <c r="E22" s="14"/>
      <c r="F22" s="4"/>
      <c r="G22" s="14"/>
      <c r="H22" s="14"/>
      <c r="I22" s="4"/>
    </row>
    <row r="23" spans="1:11">
      <c r="A23" s="13" t="s">
        <v>24</v>
      </c>
      <c r="B23" s="13"/>
      <c r="C23" s="13"/>
      <c r="D23" s="13"/>
      <c r="E23" s="14"/>
      <c r="F23" s="4"/>
      <c r="G23" s="14"/>
      <c r="H23" s="14"/>
      <c r="I23" s="4"/>
    </row>
    <row r="24" spans="1:11">
      <c r="A24" s="13" t="s">
        <v>25</v>
      </c>
      <c r="B24" s="13"/>
      <c r="C24" s="13"/>
      <c r="D24" s="13"/>
      <c r="E24" s="14"/>
      <c r="F24" s="4"/>
      <c r="G24" s="14"/>
      <c r="H24" s="14"/>
      <c r="I24" s="4"/>
    </row>
    <row r="25" spans="1:11">
      <c r="A25" s="13" t="s">
        <v>26</v>
      </c>
      <c r="B25" s="13"/>
      <c r="C25" s="13"/>
      <c r="D25" s="13"/>
      <c r="E25" s="14"/>
      <c r="F25" s="4"/>
      <c r="G25" s="14"/>
      <c r="H25" s="14"/>
      <c r="I25" s="4"/>
    </row>
    <row r="26" spans="1:11">
      <c r="A26" s="13" t="s">
        <v>27</v>
      </c>
      <c r="B26" s="13"/>
      <c r="C26" s="13"/>
      <c r="D26" s="13"/>
      <c r="E26" s="14"/>
      <c r="F26" s="13"/>
      <c r="G26" s="14"/>
      <c r="H26" s="14"/>
      <c r="I26" s="4"/>
    </row>
    <row r="27" spans="1:11">
      <c r="B27" s="4"/>
      <c r="C27" s="4"/>
      <c r="D27" s="4"/>
      <c r="F27" s="4"/>
      <c r="G27" s="4"/>
      <c r="H27" s="4"/>
      <c r="I27" s="4"/>
    </row>
    <row r="28" spans="1:11">
      <c r="A28" s="4"/>
      <c r="F28" s="4"/>
      <c r="G28" s="4"/>
      <c r="H28" s="4"/>
      <c r="I28" s="4"/>
      <c r="J28" s="4"/>
    </row>
    <row r="29" spans="1:11">
      <c r="A29" s="15" t="s">
        <v>28</v>
      </c>
      <c r="B29" s="16" t="str">
        <f>"otvárací stav účtu" &amp; " (" &amp;[1]vypocty1!FY$13&amp; ")"</f>
        <v>otvárací stav účtu (CZK)</v>
      </c>
      <c r="C29" s="16"/>
      <c r="D29" s="16"/>
      <c r="E29" s="17"/>
      <c r="F29" s="17"/>
      <c r="G29" s="17"/>
      <c r="H29" s="17"/>
      <c r="I29" s="17"/>
      <c r="J29" s="18">
        <f>[1]vypocty1!H24</f>
        <v>95550</v>
      </c>
    </row>
    <row r="30" spans="1:11">
      <c r="B30" s="2" t="str">
        <f>"konečný stav účtu" &amp; " (" &amp;[1]vypocty1!FY$13&amp; ")"</f>
        <v>konečný stav účtu (CZK)</v>
      </c>
      <c r="J30" s="19">
        <f ca="1">[1]vypocty2!DL17</f>
        <v>158746.77000000002</v>
      </c>
      <c r="K30" s="2"/>
    </row>
    <row r="31" spans="1:11">
      <c r="B31" s="2" t="str">
        <f>"minimálny stav účtu" &amp; " (" &amp;[1]vypocty1!FY$13&amp; ")"</f>
        <v>minimálny stav účtu (CZK)</v>
      </c>
      <c r="J31" s="19">
        <f ca="1">[1]vypocty2!DL25</f>
        <v>95473.56</v>
      </c>
    </row>
    <row r="32" spans="1:11">
      <c r="B32" s="2" t="str">
        <f>"maximálny stav účtu" &amp; " (" &amp;[1]vypocty1!FY$13&amp; ")"</f>
        <v>maximálny stav účtu (CZK)</v>
      </c>
      <c r="J32" s="19">
        <f ca="1">[1]vypocty2!DL21</f>
        <v>158746.76999999999</v>
      </c>
    </row>
    <row r="34" spans="1:10">
      <c r="B34" s="2" t="str">
        <f>"celkový čistý zisk" &amp; " (" &amp;[1]vypocty1!FY$13&amp; ")"</f>
        <v>celkový čistý zisk (CZK)</v>
      </c>
      <c r="E34" s="13" t="s">
        <v>29</v>
      </c>
      <c r="J34" s="19">
        <f ca="1">[1]vypocty2!DL39</f>
        <v>158746.77000000002</v>
      </c>
    </row>
    <row r="35" spans="1:10">
      <c r="B35" s="2" t="s">
        <v>30</v>
      </c>
      <c r="E35" s="13" t="s">
        <v>31</v>
      </c>
      <c r="J35" s="20">
        <f ca="1">[1]vypocty2!DL44</f>
        <v>0.66139999999999999</v>
      </c>
    </row>
    <row r="36" spans="1:10">
      <c r="E36" s="13"/>
      <c r="J36" s="20"/>
    </row>
    <row r="37" spans="1:10">
      <c r="J37" s="21"/>
    </row>
    <row r="38" spans="1:10">
      <c r="A38" s="15" t="s">
        <v>32</v>
      </c>
      <c r="B38" s="16" t="s">
        <v>33</v>
      </c>
      <c r="C38" s="16"/>
      <c r="D38" s="16"/>
      <c r="E38" s="17"/>
      <c r="F38" s="17"/>
      <c r="G38" s="17"/>
      <c r="H38" s="17"/>
      <c r="I38" s="17"/>
      <c r="J38" s="22">
        <f ca="1">[1]vypocty8!EI51</f>
        <v>0.68953294412010013</v>
      </c>
    </row>
    <row r="39" spans="1:10">
      <c r="B39" s="2" t="s">
        <v>34</v>
      </c>
      <c r="J39" s="23">
        <f ca="1">[1]vypocty8!EI45</f>
        <v>3.2209536601746143</v>
      </c>
    </row>
    <row r="40" spans="1:10">
      <c r="B40" s="2" t="s">
        <v>35</v>
      </c>
      <c r="J40" s="23">
        <f ca="1">[1]vypocty8!EI36</f>
        <v>1.4762704275800314</v>
      </c>
    </row>
    <row r="41" spans="1:10">
      <c r="B41" s="2" t="s">
        <v>36</v>
      </c>
      <c r="J41" s="20">
        <f ca="1">[1]vypocty8!EI54</f>
        <v>0.68571428571428572</v>
      </c>
    </row>
    <row r="42" spans="1:10">
      <c r="B42" s="2" t="s">
        <v>37</v>
      </c>
      <c r="J42" s="20">
        <f ca="1">[1]vypocty8!EI57</f>
        <v>0.31428571428571428</v>
      </c>
    </row>
    <row r="44" spans="1:10">
      <c r="B44" s="2" t="s">
        <v>38</v>
      </c>
      <c r="I44" s="24" t="str">
        <f>"počet - " &amp; pocet_ok</f>
        <v>počet - 13</v>
      </c>
      <c r="J44" s="20">
        <f>vysledok_ok</f>
        <v>0.37142857142857144</v>
      </c>
    </row>
    <row r="45" spans="1:10">
      <c r="B45" s="2" t="s">
        <v>39</v>
      </c>
      <c r="I45" s="3" t="str">
        <f>"počet - " &amp; pocet_pozor</f>
        <v>počet - 11</v>
      </c>
      <c r="J45" s="20">
        <f>vysledok_pozor</f>
        <v>0.31428571428571428</v>
      </c>
    </row>
    <row r="46" spans="1:10">
      <c r="B46" s="2" t="s">
        <v>40</v>
      </c>
      <c r="I46" s="3" t="str">
        <f>"počet - " &amp; pocet_fuj</f>
        <v>počet - 11</v>
      </c>
      <c r="J46" s="20">
        <f>vysledok_fuj</f>
        <v>0.31428571428571428</v>
      </c>
    </row>
    <row r="48" spans="1:10">
      <c r="B48" s="2" t="str">
        <f>"hodnotenie - " &amp;vysledok_hodnotenie_vypocty</f>
        <v>hodnotenie - No ..., chcelo by to porozmýšľať, ako obchoduješ ?!</v>
      </c>
      <c r="J48" s="3" t="str">
        <f>"hodnotených obchodov - " &amp;hodnot_obch_vypocty8</f>
        <v>hodnotených obchodov - 35</v>
      </c>
    </row>
    <row r="49" spans="1:10">
      <c r="B49" s="2" t="s">
        <v>41</v>
      </c>
      <c r="J49" s="24">
        <f ca="1">absolut_strata</f>
        <v>219</v>
      </c>
    </row>
    <row r="51" spans="1:10">
      <c r="A51" s="15" t="s">
        <v>42</v>
      </c>
      <c r="B51" s="16" t="s">
        <v>43</v>
      </c>
      <c r="C51" s="16"/>
      <c r="D51" s="16"/>
      <c r="E51" s="17"/>
      <c r="F51" s="17"/>
      <c r="G51" s="17"/>
      <c r="H51" s="17"/>
      <c r="I51" s="17"/>
      <c r="J51" s="17">
        <f>[1]vypocty2!CT14</f>
        <v>147</v>
      </c>
    </row>
    <row r="52" spans="1:10">
      <c r="A52" s="4"/>
      <c r="B52" s="2" t="s">
        <v>44</v>
      </c>
      <c r="J52" s="3">
        <f>[1]vypocty2!CT19</f>
        <v>17</v>
      </c>
    </row>
    <row r="54" spans="1:10">
      <c r="B54" s="2" t="s">
        <v>45</v>
      </c>
      <c r="J54" s="25">
        <f>[1]vypocty6!C24</f>
        <v>0.16666666666666666</v>
      </c>
    </row>
    <row r="55" spans="1:10">
      <c r="B55" s="2" t="s">
        <v>46</v>
      </c>
      <c r="J55" s="25">
        <f>[1]vypocty6!C28</f>
        <v>0.83333333333333337</v>
      </c>
    </row>
    <row r="56" spans="1:10">
      <c r="B56" s="2" t="s">
        <v>47</v>
      </c>
      <c r="J56" s="25">
        <f>J55-J54</f>
        <v>0.66666666666666674</v>
      </c>
    </row>
    <row r="57" spans="1:10">
      <c r="A57" s="4"/>
      <c r="J57" s="21"/>
    </row>
    <row r="58" spans="1:10">
      <c r="A58" s="15" t="s">
        <v>48</v>
      </c>
      <c r="B58" s="16" t="s">
        <v>49</v>
      </c>
      <c r="C58" s="16"/>
      <c r="D58" s="16"/>
      <c r="E58" s="17"/>
      <c r="F58" s="17"/>
      <c r="G58" s="17"/>
      <c r="H58" s="17"/>
      <c r="I58" s="17"/>
      <c r="J58" s="17">
        <f>[1]vypocty8!EF18</f>
        <v>35</v>
      </c>
    </row>
    <row r="59" spans="1:10">
      <c r="A59" s="4"/>
      <c r="B59" s="2" t="s">
        <v>50</v>
      </c>
      <c r="J59" s="3">
        <f>[1]vypocty8!EF12</f>
        <v>16</v>
      </c>
    </row>
    <row r="60" spans="1:10">
      <c r="B60" s="2" t="s">
        <v>51</v>
      </c>
      <c r="J60" s="3">
        <f>[1]vypocty8!EF15</f>
        <v>19</v>
      </c>
    </row>
    <row r="61" spans="1:10">
      <c r="B61" s="2" t="str">
        <f>"počet tesných stop-loss " &amp; "(" &amp; [1]vypocty8!BM3 &amp; " pips)"</f>
        <v>počet tesných stop-loss (1 pips)</v>
      </c>
      <c r="J61" s="3">
        <f ca="1">[1]vypocty8!BQ2</f>
        <v>1</v>
      </c>
    </row>
    <row r="62" spans="1:10">
      <c r="B62" s="2" t="str">
        <f>"počet tesných profit-target " &amp; "(" &amp; [1]vypocty8!BS3 &amp; " pips)"</f>
        <v>počet tesných profit-target (1 pips)</v>
      </c>
      <c r="J62" s="3">
        <f ca="1">[1]vypocty8!BW2</f>
        <v>0</v>
      </c>
    </row>
    <row r="64" spans="1:10">
      <c r="B64" s="2" t="s">
        <v>52</v>
      </c>
      <c r="J64" s="3">
        <f>[1]vypocty1!E11</f>
        <v>3</v>
      </c>
    </row>
    <row r="65" spans="1:10">
      <c r="B65" s="2" t="s">
        <v>53</v>
      </c>
      <c r="J65" s="3">
        <f ca="1">[1]vypocty1!E27</f>
        <v>2</v>
      </c>
    </row>
    <row r="66" spans="1:10">
      <c r="B66" s="2" t="s">
        <v>54</v>
      </c>
      <c r="J66" s="23">
        <f ca="1">[1]vypocty1!E33</f>
        <v>1.096774193548387</v>
      </c>
    </row>
    <row r="68" spans="1:10">
      <c r="A68" s="15" t="s">
        <v>55</v>
      </c>
      <c r="B68" s="16" t="s">
        <v>56</v>
      </c>
      <c r="C68" s="16"/>
      <c r="D68" s="16"/>
      <c r="E68" s="17"/>
      <c r="F68" s="17"/>
      <c r="G68" s="17"/>
      <c r="H68" s="17"/>
      <c r="I68" s="17"/>
      <c r="J68" s="17">
        <f ca="1">[1]vypocty2!FH22</f>
        <v>24</v>
      </c>
    </row>
    <row r="69" spans="1:10">
      <c r="A69" s="4"/>
      <c r="B69" s="2" t="str">
        <f>"maximálny zisk" &amp; " (" &amp;[1]vypocty1!FY$13&amp; ")"</f>
        <v>maximálny zisk (CZK)</v>
      </c>
      <c r="J69" s="19">
        <f ca="1">[1]vypocty8!EN12</f>
        <v>13453.439999999999</v>
      </c>
    </row>
    <row r="70" spans="1:10">
      <c r="B70" s="2" t="str">
        <f>"priemerný zisk" &amp; " (" &amp;[1]vypocty1!FY$13&amp; ")"</f>
        <v>priemerný zisk (CZK)</v>
      </c>
      <c r="J70" s="19">
        <f ca="1">[1]vypocty8!EI30</f>
        <v>3818.8150000000001</v>
      </c>
    </row>
    <row r="71" spans="1:10">
      <c r="B71" s="2" t="str">
        <f>"súčet ziskov" &amp; " (" &amp;[1]vypocty1!FY$13&amp; ")"</f>
        <v>súčet ziskov (CZK)</v>
      </c>
      <c r="J71" s="19">
        <f ca="1">[1]vypocty8!EI18</f>
        <v>91651.56</v>
      </c>
    </row>
    <row r="72" spans="1:10">
      <c r="B72" s="2" t="s">
        <v>57</v>
      </c>
      <c r="J72" s="3">
        <f ca="1">[1]vypocty2!FH13</f>
        <v>9</v>
      </c>
    </row>
    <row r="73" spans="1:10">
      <c r="B73" s="2" t="s">
        <v>58</v>
      </c>
      <c r="J73" s="23">
        <f ca="1">[1]vypocty2!FH17</f>
        <v>2.875</v>
      </c>
    </row>
    <row r="76" spans="1:10">
      <c r="A76" s="15" t="s">
        <v>59</v>
      </c>
      <c r="B76" s="16" t="s">
        <v>56</v>
      </c>
      <c r="C76" s="16"/>
      <c r="D76" s="16"/>
      <c r="E76" s="17"/>
      <c r="F76" s="17"/>
      <c r="G76" s="17"/>
      <c r="H76" s="17"/>
      <c r="I76" s="17"/>
      <c r="J76" s="17">
        <f ca="1">[1]vypocty2!FN23</f>
        <v>11</v>
      </c>
    </row>
    <row r="77" spans="1:10">
      <c r="A77" s="4"/>
      <c r="B77" s="2" t="str">
        <f>"maximálna strata" &amp; " (" &amp;[1]vypocty1!FY$13&amp; ")"</f>
        <v>maximálna strata (CZK)</v>
      </c>
      <c r="J77" s="19">
        <f ca="1">[1]vypocty8!EN16</f>
        <v>-4127.76</v>
      </c>
    </row>
    <row r="78" spans="1:10">
      <c r="B78" s="2" t="str">
        <f>"priemerná strata" &amp; " (" &amp;[1]vypocty1!FY$13&amp; ")"</f>
        <v>priemerná strata (CZK)</v>
      </c>
      <c r="J78" s="19">
        <f ca="1">[1]vypocty8!EI33</f>
        <v>2586.7990909090909</v>
      </c>
    </row>
    <row r="79" spans="1:10">
      <c r="B79" s="2" t="str">
        <f>"súčet strát" &amp; " (" &amp;[1]vypocty1!FY$13&amp; ")"</f>
        <v>súčet strát (CZK)</v>
      </c>
      <c r="J79" s="19">
        <f ca="1">[1]vypocty8!EI21</f>
        <v>28454.789999999997</v>
      </c>
    </row>
    <row r="80" spans="1:10">
      <c r="B80" s="2" t="s">
        <v>57</v>
      </c>
      <c r="J80" s="3">
        <f ca="1">[1]vypocty2!FN13</f>
        <v>2</v>
      </c>
    </row>
    <row r="81" spans="1:10">
      <c r="B81" s="2" t="s">
        <v>58</v>
      </c>
      <c r="J81" s="23">
        <f ca="1">[1]vypocty2!FN18</f>
        <v>1.1818181818181819</v>
      </c>
    </row>
    <row r="83" spans="1:10">
      <c r="J83" s="23"/>
    </row>
    <row r="84" spans="1:10">
      <c r="A84" s="15" t="s">
        <v>60</v>
      </c>
      <c r="B84" s="16" t="s">
        <v>61</v>
      </c>
      <c r="C84" s="16"/>
      <c r="D84" s="17">
        <v>1</v>
      </c>
      <c r="E84" s="26" t="str">
        <f>[1]vypocty7!Q12</f>
        <v>leden</v>
      </c>
      <c r="F84" s="26" t="str">
        <f>[1]vypocty7!Q13</f>
        <v>únor</v>
      </c>
      <c r="G84" s="26" t="str">
        <f>[1]vypocty7!Q14</f>
        <v>březen</v>
      </c>
      <c r="H84" s="17"/>
      <c r="I84" s="17"/>
      <c r="J84" s="27"/>
    </row>
    <row r="85" spans="1:10">
      <c r="A85" s="4"/>
      <c r="B85" s="2" t="str">
        <f>"za mesiac - (%, " &amp;[1]vypocty1!FY$13&amp;")"</f>
        <v>za mesiac - (%, CZK)</v>
      </c>
      <c r="D85" s="3"/>
      <c r="E85" s="20" t="str">
        <f ca="1">[1]vypocty6!CF11</f>
        <v>-</v>
      </c>
      <c r="F85" s="20" t="str">
        <f ca="1">[1]vypocty6!CF12</f>
        <v>-</v>
      </c>
      <c r="G85" s="20" t="str">
        <f ca="1">[1]vypocty6!CF13</f>
        <v>-</v>
      </c>
      <c r="J85" s="23"/>
    </row>
    <row r="86" spans="1:10">
      <c r="D86" s="3"/>
      <c r="E86" s="28" t="str">
        <f ca="1">[1]vypocty6!CD11</f>
        <v>-</v>
      </c>
      <c r="F86" s="28" t="str">
        <f ca="1">[1]vypocty6!CD12</f>
        <v>-</v>
      </c>
      <c r="G86" s="28" t="str">
        <f ca="1">[1]vypocty6!CD13</f>
        <v>-</v>
      </c>
      <c r="J86" s="23"/>
    </row>
    <row r="87" spans="1:10">
      <c r="D87" s="3"/>
      <c r="E87" s="29"/>
      <c r="F87" s="29"/>
      <c r="G87" s="29"/>
      <c r="J87" s="23"/>
    </row>
    <row r="88" spans="1:10">
      <c r="D88" s="3">
        <v>2</v>
      </c>
      <c r="E88" s="30" t="str">
        <f>[1]vypocty7!Q15</f>
        <v>duben</v>
      </c>
      <c r="F88" s="30" t="str">
        <f>[1]vypocty7!Q16</f>
        <v>květen</v>
      </c>
      <c r="G88" s="30" t="str">
        <f>[1]vypocty7!Q17</f>
        <v>červen</v>
      </c>
      <c r="J88" s="23"/>
    </row>
    <row r="89" spans="1:10">
      <c r="D89" s="3"/>
      <c r="E89" s="20">
        <f ca="1">[1]vypocty6!CF14</f>
        <v>0.10753840657377635</v>
      </c>
      <c r="F89" s="20">
        <f ca="1">[1]vypocty6!CF15</f>
        <v>6.605762473647224E-2</v>
      </c>
      <c r="G89" s="20">
        <f ca="1">[1]vypocty6!CF16</f>
        <v>7.2584521711264241E-2</v>
      </c>
      <c r="J89" s="23"/>
    </row>
    <row r="90" spans="1:10">
      <c r="D90" s="3"/>
      <c r="E90" s="28">
        <f ca="1">[1]vypocty6!CD14</f>
        <v>11504.22</v>
      </c>
      <c r="F90" s="28">
        <f ca="1">[1]vypocty6!CD15</f>
        <v>7185.3599999999988</v>
      </c>
      <c r="G90" s="28">
        <f ca="1">[1]vypocty6!CD16</f>
        <v>8656.8300000000017</v>
      </c>
      <c r="J90" s="23"/>
    </row>
    <row r="91" spans="1:10">
      <c r="D91" s="3"/>
      <c r="E91" s="29"/>
      <c r="F91" s="29"/>
      <c r="G91" s="29"/>
      <c r="J91" s="23"/>
    </row>
    <row r="92" spans="1:10">
      <c r="D92" s="3">
        <v>3</v>
      </c>
      <c r="E92" s="30" t="str">
        <f>[1]vypocty7!Q18</f>
        <v>červenec</v>
      </c>
      <c r="F92" s="30" t="str">
        <f>[1]vypocty7!Q19</f>
        <v>srpen</v>
      </c>
      <c r="G92" s="30" t="str">
        <f>[1]vypocty7!Q20</f>
        <v>září</v>
      </c>
      <c r="J92" s="23"/>
    </row>
    <row r="93" spans="1:10">
      <c r="D93" s="3"/>
      <c r="E93" s="20">
        <f ca="1">[1]vypocty6!CF17</f>
        <v>0.14319055464030753</v>
      </c>
      <c r="F93" s="20">
        <f ca="1">[1]vypocty6!CF18</f>
        <v>-3.7205456800330702E-3</v>
      </c>
      <c r="G93" s="20">
        <f ca="1">[1]vypocty6!CF19</f>
        <v>0.12639942217407008</v>
      </c>
      <c r="J93" s="23"/>
    </row>
    <row r="94" spans="1:10">
      <c r="D94" s="3"/>
      <c r="E94" s="28">
        <f ca="1">[1]vypocty6!CD17</f>
        <v>19931.73</v>
      </c>
      <c r="F94" s="28">
        <f ca="1">[1]vypocty6!CD18</f>
        <v>-515.9699999999998</v>
      </c>
      <c r="G94" s="28">
        <f ca="1">[1]vypocty6!CD19</f>
        <v>20065.5</v>
      </c>
      <c r="J94" s="23"/>
    </row>
    <row r="95" spans="1:10">
      <c r="D95" s="3"/>
      <c r="E95" s="29"/>
      <c r="F95" s="29"/>
      <c r="G95" s="29"/>
      <c r="J95" s="23"/>
    </row>
    <row r="96" spans="1:10">
      <c r="D96" s="3">
        <v>4</v>
      </c>
      <c r="E96" s="30" t="str">
        <f>[1]vypocty7!Q21</f>
        <v>říjen</v>
      </c>
      <c r="F96" s="30" t="str">
        <f>[1]vypocty7!Q22</f>
        <v>listopad</v>
      </c>
      <c r="G96" s="30" t="str">
        <f>[1]vypocty7!Q23</f>
        <v>prosinec</v>
      </c>
      <c r="J96" s="23"/>
    </row>
    <row r="97" spans="1:10">
      <c r="D97" s="3"/>
      <c r="E97" s="20" t="str">
        <f ca="1">[1]vypocty6!CF20</f>
        <v>-</v>
      </c>
      <c r="F97" s="20" t="str">
        <f ca="1">[1]vypocty6!CF21</f>
        <v>-</v>
      </c>
      <c r="G97" s="20" t="str">
        <f ca="1">[1]vypocty6!CF22</f>
        <v>-</v>
      </c>
      <c r="J97" s="23"/>
    </row>
    <row r="98" spans="1:10">
      <c r="D98" s="3"/>
      <c r="E98" s="28" t="str">
        <f ca="1">[1]vypocty6!CD20</f>
        <v>-</v>
      </c>
      <c r="F98" s="28" t="str">
        <f ca="1">[1]vypocty6!CD21</f>
        <v>-</v>
      </c>
      <c r="G98" s="28" t="str">
        <f ca="1">[1]vypocty6!CD22</f>
        <v>-</v>
      </c>
      <c r="J98" s="23"/>
    </row>
    <row r="99" spans="1:10">
      <c r="E99" s="29"/>
      <c r="F99" s="29"/>
      <c r="G99" s="29"/>
      <c r="J99" s="23"/>
    </row>
    <row r="100" spans="1:10">
      <c r="B100" s="11" t="s">
        <v>62</v>
      </c>
      <c r="E100" s="31" t="str">
        <f>[1]vypocty1!Q34</f>
        <v>pondělí</v>
      </c>
      <c r="F100" s="31" t="str">
        <f>[1]vypocty1!R34</f>
        <v>úterý</v>
      </c>
      <c r="G100" s="31" t="str">
        <f>[1]vypocty1!S34</f>
        <v>středa</v>
      </c>
      <c r="H100" s="31" t="str">
        <f>[1]vypocty1!T34</f>
        <v>čtvrtek</v>
      </c>
      <c r="I100" s="31" t="str">
        <f>[1]vypocty1!U34</f>
        <v>pátek</v>
      </c>
      <c r="J100" s="23"/>
    </row>
    <row r="101" spans="1:10">
      <c r="B101" s="2" t="str">
        <f>"zisk"&amp;" ("&amp;[1]vypocty1!FY$13&amp;")"</f>
        <v>zisk (CZK)</v>
      </c>
      <c r="E101" s="32">
        <f ca="1">[1]vypocty6!AB11</f>
        <v>7968.8700000000008</v>
      </c>
      <c r="F101" s="32">
        <f ca="1">[1]vypocty6!AC11</f>
        <v>50737.05</v>
      </c>
      <c r="G101" s="32">
        <f ca="1">[1]vypocty6!AD11</f>
        <v>5025.93</v>
      </c>
      <c r="H101" s="32">
        <f ca="1">[1]vypocty6!AE11</f>
        <v>14084.07</v>
      </c>
      <c r="I101" s="32">
        <f ca="1">[1]vypocty6!AF11</f>
        <v>12001.080000000002</v>
      </c>
      <c r="J101" s="23"/>
    </row>
    <row r="102" spans="1:10">
      <c r="B102" s="2" t="str">
        <f>"strata"&amp;" ("&amp;[1]vypocty1!FY$13&amp;")"</f>
        <v>strata (CZK)</v>
      </c>
      <c r="E102" s="28">
        <f ca="1">[1]vypocty6!AB12</f>
        <v>-4318.8599999999997</v>
      </c>
      <c r="F102" s="28">
        <f ca="1">[1]vypocty6!AC12</f>
        <v>-4490.8500000000004</v>
      </c>
      <c r="G102" s="28">
        <f ca="1">[1]vypocty6!AD12</f>
        <v>-3822</v>
      </c>
      <c r="H102" s="28">
        <f ca="1">[1]vypocty6!AE12</f>
        <v>-4127.76</v>
      </c>
      <c r="I102" s="28">
        <f ca="1">[1]vypocty6!AF12</f>
        <v>-6229.86</v>
      </c>
      <c r="J102" s="23"/>
    </row>
    <row r="103" spans="1:10">
      <c r="B103" s="2" t="str">
        <f>"čistý zisk"&amp;" ("&amp;[1]vypocty1!FY13&amp;")"</f>
        <v>čistý zisk (CZK)</v>
      </c>
      <c r="E103" s="32">
        <f ca="1">[1]vypocty6!AB14</f>
        <v>3650.0100000000011</v>
      </c>
      <c r="F103" s="32">
        <f ca="1">[1]vypocty6!AC14</f>
        <v>46246.200000000004</v>
      </c>
      <c r="G103" s="32">
        <f ca="1">[1]vypocty6!AD14</f>
        <v>1203.9300000000003</v>
      </c>
      <c r="H103" s="32">
        <f ca="1">[1]vypocty6!AE14</f>
        <v>9956.31</v>
      </c>
      <c r="I103" s="32">
        <f ca="1">[1]vypocty6!AF14</f>
        <v>5771.2200000000021</v>
      </c>
      <c r="J103" s="23"/>
    </row>
    <row r="104" spans="1:10">
      <c r="B104" s="2" t="s">
        <v>63</v>
      </c>
      <c r="E104" s="20">
        <f ca="1">[1]vypocty6!AB17</f>
        <v>5.4618244209322278E-2</v>
      </c>
      <c r="F104" s="20">
        <f ca="1">[1]vypocty6!AC17</f>
        <v>0.6920217329139261</v>
      </c>
      <c r="G104" s="20">
        <f ca="1">[1]vypocty6!AD17</f>
        <v>1.8015441807263374E-2</v>
      </c>
      <c r="H104" s="20">
        <f ca="1">[1]vypocty6!AE17</f>
        <v>0.14898484415213037</v>
      </c>
      <c r="I104" s="20">
        <f ca="1">[1]vypocty6!AF17</f>
        <v>8.6359736917357752E-2</v>
      </c>
      <c r="J104" s="23"/>
    </row>
    <row r="105" spans="1:10">
      <c r="E105" s="29"/>
      <c r="F105" s="29"/>
      <c r="G105" s="29"/>
      <c r="J105" s="23"/>
    </row>
    <row r="106" spans="1:10">
      <c r="E106" s="29"/>
      <c r="F106" s="29"/>
      <c r="G106" s="29"/>
      <c r="J106" s="23"/>
    </row>
    <row r="107" spans="1:10">
      <c r="A107" s="15" t="s">
        <v>64</v>
      </c>
      <c r="B107" s="16" t="s">
        <v>65</v>
      </c>
      <c r="C107" s="16"/>
      <c r="D107" s="16"/>
      <c r="E107" s="17"/>
      <c r="F107" s="17"/>
      <c r="G107" s="17"/>
      <c r="H107" s="17"/>
      <c r="I107" s="17"/>
      <c r="J107" s="22">
        <f ca="1">[1]vypocty2!DW2</f>
        <v>-5.6345808589973762E-2</v>
      </c>
    </row>
    <row r="108" spans="1:10">
      <c r="A108" s="4"/>
      <c r="B108" s="2" t="s">
        <v>66</v>
      </c>
      <c r="J108" s="20">
        <f ca="1">[1]vypocty2!DW7</f>
        <v>-8.0000000000000004E-4</v>
      </c>
    </row>
    <row r="109" spans="1:10">
      <c r="B109" s="2" t="s">
        <v>67</v>
      </c>
      <c r="J109" s="20">
        <f ca="1">[1]vypocty2!DW5</f>
        <v>-2.4685393087774957E-2</v>
      </c>
    </row>
    <row r="110" spans="1:10">
      <c r="B110" s="2" t="s">
        <v>68</v>
      </c>
      <c r="J110" s="20">
        <f ca="1">[1]vypocty2!DT11</f>
        <v>0</v>
      </c>
    </row>
    <row r="111" spans="1:10">
      <c r="J111" s="20"/>
    </row>
    <row r="112" spans="1:10">
      <c r="E112" s="31" t="str">
        <f>[1]vypocty1!Q34</f>
        <v>pondělí</v>
      </c>
      <c r="F112" s="31" t="str">
        <f>[1]vypocty1!R34</f>
        <v>úterý</v>
      </c>
      <c r="G112" s="31" t="str">
        <f>[1]vypocty1!S34</f>
        <v>středa</v>
      </c>
      <c r="H112" s="31" t="str">
        <f>[1]vypocty1!T34</f>
        <v>čtvrtek</v>
      </c>
      <c r="I112" s="31" t="str">
        <f>[1]vypocty1!U34</f>
        <v>pátek</v>
      </c>
      <c r="J112" s="23"/>
    </row>
    <row r="113" spans="1:10">
      <c r="B113" s="2" t="s">
        <v>69</v>
      </c>
      <c r="E113" s="20">
        <f ca="1">[1]vypocty2!EL9</f>
        <v>2.7457440966501923E-2</v>
      </c>
      <c r="F113" s="20">
        <f ca="1">[1]vypocty2!EM9</f>
        <v>2.881014116969173E-2</v>
      </c>
      <c r="G113" s="20">
        <f ca="1">[1]vypocty2!EN9</f>
        <v>2.4609326934908329E-2</v>
      </c>
      <c r="H113" s="20">
        <f ca="1">[1]vypocty2!EO9</f>
        <v>2.8966072146975996E-2</v>
      </c>
      <c r="I113" s="20">
        <f ca="1">[1]vypocty2!EP9</f>
        <v>5.6345808589973762E-2</v>
      </c>
      <c r="J113" s="23"/>
    </row>
    <row r="114" spans="1:10">
      <c r="E114" s="29"/>
      <c r="F114" s="29"/>
      <c r="G114" s="29"/>
      <c r="J114" s="23"/>
    </row>
    <row r="115" spans="1:10">
      <c r="B115" s="2" t="s">
        <v>70</v>
      </c>
      <c r="D115" s="3">
        <v>1</v>
      </c>
      <c r="E115" s="31" t="str">
        <f>[1]vypocty7!Q12</f>
        <v>leden</v>
      </c>
      <c r="F115" s="31" t="str">
        <f>[1]vypocty7!Q13</f>
        <v>únor</v>
      </c>
      <c r="G115" s="31" t="str">
        <f>[1]vypocty7!Q14</f>
        <v>březen</v>
      </c>
      <c r="J115" s="23"/>
    </row>
    <row r="116" spans="1:10">
      <c r="B116" s="4"/>
      <c r="D116" s="3"/>
      <c r="E116" s="20" t="str">
        <f ca="1">[1]vypocty2!DY9</f>
        <v>-</v>
      </c>
      <c r="F116" s="20" t="str">
        <f ca="1">[1]vypocty2!DZ9</f>
        <v>-</v>
      </c>
      <c r="G116" s="20" t="str">
        <f ca="1">[1]vypocty2!EA9</f>
        <v>-</v>
      </c>
      <c r="J116" s="23"/>
    </row>
    <row r="117" spans="1:10">
      <c r="D117" s="3"/>
      <c r="E117" s="29"/>
      <c r="F117" s="29"/>
      <c r="G117" s="29"/>
      <c r="J117" s="23"/>
    </row>
    <row r="118" spans="1:10">
      <c r="B118" s="33"/>
      <c r="D118" s="3">
        <v>2</v>
      </c>
      <c r="E118" s="31" t="str">
        <f>[1]vypocty7!Q15</f>
        <v>duben</v>
      </c>
      <c r="F118" s="31" t="str">
        <f>[1]vypocty7!Q16</f>
        <v>květen</v>
      </c>
      <c r="G118" s="31" t="str">
        <f>[1]vypocty7!Q17</f>
        <v>červen</v>
      </c>
      <c r="J118" s="23"/>
    </row>
    <row r="119" spans="1:10">
      <c r="D119" s="3"/>
      <c r="E119" s="20">
        <f ca="1">[1]vypocty2!EB9</f>
        <v>8.0000000000000004E-4</v>
      </c>
      <c r="F119" s="20">
        <f ca="1">[1]vypocty2!EC9</f>
        <v>4.9612948627726951E-2</v>
      </c>
      <c r="G119" s="20">
        <f ca="1">[1]vypocty2!ED9</f>
        <v>2.3541813070976809E-2</v>
      </c>
      <c r="J119" s="23"/>
    </row>
    <row r="120" spans="1:10">
      <c r="D120" s="3"/>
      <c r="E120" s="29"/>
      <c r="F120" s="29"/>
      <c r="G120" s="29"/>
      <c r="J120" s="23"/>
    </row>
    <row r="121" spans="1:10">
      <c r="B121" s="33"/>
      <c r="D121" s="3">
        <v>3</v>
      </c>
      <c r="E121" s="31" t="str">
        <f>[1]vypocty7!Q18</f>
        <v>červenec</v>
      </c>
      <c r="F121" s="31" t="str">
        <f>[1]vypocty7!Q19</f>
        <v>srpen</v>
      </c>
      <c r="G121" s="31" t="str">
        <f>[1]vypocty7!Q20</f>
        <v>září</v>
      </c>
      <c r="J121" s="23"/>
    </row>
    <row r="122" spans="1:10">
      <c r="D122" s="3"/>
      <c r="E122" s="20">
        <f ca="1">[1]vypocty2!EE9</f>
        <v>2.881014116969173E-2</v>
      </c>
      <c r="F122" s="20">
        <f ca="1">[1]vypocty2!EF9</f>
        <v>5.6345808589973762E-2</v>
      </c>
      <c r="G122" s="20">
        <f ca="1">[1]vypocty2!EG9</f>
        <v>2.4609326934908329E-2</v>
      </c>
      <c r="J122" s="23"/>
    </row>
    <row r="123" spans="1:10">
      <c r="D123" s="3"/>
      <c r="E123" s="29"/>
      <c r="F123" s="29"/>
      <c r="G123" s="29"/>
      <c r="J123" s="23"/>
    </row>
    <row r="124" spans="1:10">
      <c r="B124" s="33"/>
      <c r="D124" s="3">
        <v>4</v>
      </c>
      <c r="E124" s="34" t="str">
        <f>[1]vypocty7!Q21</f>
        <v>říjen</v>
      </c>
      <c r="F124" s="34" t="str">
        <f>[1]vypocty7!Q22</f>
        <v>listopad</v>
      </c>
      <c r="G124" s="34" t="str">
        <f>[1]vypocty7!Q23</f>
        <v>prosinec</v>
      </c>
    </row>
    <row r="125" spans="1:10">
      <c r="D125" s="3"/>
      <c r="E125" s="20" t="str">
        <f ca="1">[1]vypocty2!EH9</f>
        <v>-</v>
      </c>
      <c r="F125" s="20" t="str">
        <f ca="1">[1]vypocty2!EI9</f>
        <v>-</v>
      </c>
      <c r="G125" s="20" t="str">
        <f ca="1">[1]vypocty2!EJ9</f>
        <v>-</v>
      </c>
    </row>
    <row r="126" spans="1:10">
      <c r="B126" s="4"/>
      <c r="E126" s="20"/>
      <c r="F126" s="20"/>
      <c r="G126" s="20"/>
    </row>
    <row r="128" spans="1:10">
      <c r="A128" s="15" t="s">
        <v>71</v>
      </c>
      <c r="B128" s="16" t="s">
        <v>72</v>
      </c>
      <c r="C128" s="16"/>
      <c r="D128" s="16"/>
      <c r="E128" s="17"/>
      <c r="F128" s="17"/>
      <c r="G128" s="17"/>
      <c r="H128" s="17"/>
      <c r="I128" s="17"/>
      <c r="J128" s="22">
        <f ca="1">[1]vypocty2!GT11</f>
        <v>0.04</v>
      </c>
    </row>
    <row r="129" spans="1:29">
      <c r="B129" s="2" t="s">
        <v>73</v>
      </c>
      <c r="J129" s="20">
        <f ca="1">[1]vypocty2!GT15</f>
        <v>8.9317613433369056E-3</v>
      </c>
    </row>
    <row r="130" spans="1:29">
      <c r="B130" s="2" t="s">
        <v>74</v>
      </c>
      <c r="J130" s="20">
        <f ca="1">[1]vypocty2!GT19</f>
        <v>2.4837284654749974E-2</v>
      </c>
    </row>
    <row r="132" spans="1:29">
      <c r="B132" s="2" t="str">
        <f>"maximálny margin" &amp;" (" &amp;[1]vypocty1!FY$13&amp; ")"</f>
        <v>maximálny margin (CZK)</v>
      </c>
      <c r="J132" s="19">
        <f ca="1">[1]vypocty2!GT23</f>
        <v>200</v>
      </c>
    </row>
    <row r="133" spans="1:29">
      <c r="B133" s="2" t="str">
        <f>"minimálny margin" &amp;" (" &amp;[1]vypocty1!FY$13&amp; ")"</f>
        <v>minimálny margin (CZK)</v>
      </c>
      <c r="J133" s="19">
        <f ca="1">[1]vypocty2!GT27</f>
        <v>50</v>
      </c>
    </row>
    <row r="134" spans="1:29">
      <c r="B134" s="2" t="str">
        <f>"priemerný margin" &amp;" (" &amp;[1]vypocty1!FY$13&amp; ")"</f>
        <v>priemerný margin (CZK)</v>
      </c>
      <c r="J134" s="19">
        <f ca="1">[1]vypocty2!GT31</f>
        <v>161.42857142857142</v>
      </c>
    </row>
    <row r="135" spans="1:29">
      <c r="B135" s="2" t="str">
        <f>"spolu margin" &amp;" (" &amp;[1]vypocty1!FY$13&amp; ")"</f>
        <v>spolu margin (CZK)</v>
      </c>
      <c r="J135" s="19">
        <f ca="1">[1]vypocty2!GT35</f>
        <v>5650</v>
      </c>
    </row>
    <row r="136" spans="1:29">
      <c r="A136" s="15" t="s">
        <v>75</v>
      </c>
      <c r="B136" s="16" t="s">
        <v>76</v>
      </c>
      <c r="C136" s="16"/>
      <c r="D136" s="16"/>
      <c r="E136" s="17"/>
      <c r="F136" s="17"/>
      <c r="G136" s="17"/>
      <c r="H136" s="17"/>
      <c r="I136" s="17"/>
      <c r="J136" s="17">
        <f>MAX([1]vypocty7!AC11:AC511)</f>
        <v>356</v>
      </c>
    </row>
    <row r="137" spans="1:29">
      <c r="A137" s="4"/>
      <c r="B137" s="2" t="s">
        <v>77</v>
      </c>
      <c r="J137" s="3">
        <f>MIN([1]vypocty7!AM11:AM511)</f>
        <v>-108</v>
      </c>
    </row>
    <row r="138" spans="1:29">
      <c r="B138" s="2" t="s">
        <v>78</v>
      </c>
      <c r="J138" s="23">
        <f>IF(SUM([1]vypocty7!AC11:AC511)=0,0,AVERAGE([1]vypocty7!AC11:AC511))</f>
        <v>102.45161290322581</v>
      </c>
    </row>
    <row r="139" spans="1:29">
      <c r="B139" s="2" t="s">
        <v>79</v>
      </c>
      <c r="J139" s="23">
        <f>IF(SUM([1]vypocty7!AM11:AM511)=0,0,AVERAGE([1]vypocty7!AM11:AM511))</f>
        <v>-27.314285714285713</v>
      </c>
    </row>
    <row r="140" spans="1:29">
      <c r="B140" s="4"/>
      <c r="C140" s="4"/>
      <c r="D140" s="4"/>
      <c r="E140" s="4"/>
      <c r="F140" s="4"/>
      <c r="G140" s="4"/>
      <c r="H140" s="4"/>
      <c r="I140" s="4"/>
      <c r="J140" s="4"/>
    </row>
    <row r="141" spans="1:29">
      <c r="E141" s="30" t="str">
        <f>[1]vypocty1!Q34</f>
        <v>pondělí</v>
      </c>
      <c r="F141" s="30" t="str">
        <f>[1]vypocty1!R34</f>
        <v>úterý</v>
      </c>
      <c r="G141" s="30" t="str">
        <f>[1]vypocty1!S34</f>
        <v>středa</v>
      </c>
      <c r="H141" s="30" t="str">
        <f>[1]vypocty1!T34</f>
        <v>čtvrtek</v>
      </c>
      <c r="I141" s="30" t="str">
        <f>[1]vypocty1!U34</f>
        <v>pátek</v>
      </c>
      <c r="T141" s="2"/>
      <c r="U141" s="2"/>
      <c r="V141" s="2"/>
      <c r="W141" s="2"/>
      <c r="X141" s="3"/>
      <c r="Y141" s="3"/>
      <c r="Z141" s="3"/>
      <c r="AA141" s="3"/>
      <c r="AB141" s="3"/>
      <c r="AC141" s="3"/>
    </row>
    <row r="142" spans="1:29">
      <c r="B142" s="2" t="s">
        <v>80</v>
      </c>
      <c r="E142" s="3">
        <f ca="1">[1]mae_mfe!D108</f>
        <v>138</v>
      </c>
      <c r="F142" s="3">
        <f ca="1">[1]mae_mfe!E108</f>
        <v>356</v>
      </c>
      <c r="G142" s="3">
        <f ca="1">[1]mae_mfe!F108</f>
        <v>120</v>
      </c>
      <c r="H142" s="3">
        <f ca="1">[1]mae_mfe!G108</f>
        <v>155</v>
      </c>
      <c r="I142" s="3">
        <f ca="1">[1]mae_mfe!H108</f>
        <v>92</v>
      </c>
    </row>
    <row r="143" spans="1:29">
      <c r="B143" s="2" t="s">
        <v>81</v>
      </c>
      <c r="E143" s="3">
        <f ca="1">[1]mae_mfe!D109</f>
        <v>3</v>
      </c>
      <c r="F143" s="3">
        <f ca="1">[1]mae_mfe!E109</f>
        <v>3</v>
      </c>
      <c r="G143" s="3">
        <f ca="1">[1]mae_mfe!F109</f>
        <v>18</v>
      </c>
      <c r="H143" s="3">
        <f ca="1">[1]mae_mfe!G109</f>
        <v>24</v>
      </c>
      <c r="I143" s="3">
        <f ca="1">[1]mae_mfe!H109</f>
        <v>8</v>
      </c>
    </row>
    <row r="145" spans="2:28">
      <c r="B145" s="2" t="s">
        <v>82</v>
      </c>
      <c r="E145" s="3">
        <f ca="1">[1]mae_mfe!D110</f>
        <v>-61</v>
      </c>
      <c r="F145" s="3">
        <f ca="1">[1]mae_mfe!E110</f>
        <v>-108</v>
      </c>
      <c r="G145" s="3">
        <f ca="1">[1]mae_mfe!F110</f>
        <v>-52</v>
      </c>
      <c r="H145" s="3">
        <f ca="1">[1]mae_mfe!G110</f>
        <v>-85</v>
      </c>
      <c r="I145" s="3">
        <f ca="1">[1]mae_mfe!H110</f>
        <v>-72</v>
      </c>
    </row>
    <row r="146" spans="2:28">
      <c r="B146" s="2" t="s">
        <v>83</v>
      </c>
      <c r="E146" s="3">
        <f ca="1">[1]mae_mfe!D111</f>
        <v>0</v>
      </c>
      <c r="F146" s="3">
        <f ca="1">[1]mae_mfe!E111</f>
        <v>0</v>
      </c>
      <c r="G146" s="3">
        <f ca="1">[1]mae_mfe!F111</f>
        <v>-8</v>
      </c>
      <c r="H146" s="3">
        <f ca="1">[1]mae_mfe!G111</f>
        <v>0</v>
      </c>
      <c r="I146" s="3">
        <f ca="1">[1]mae_mfe!H111</f>
        <v>-2</v>
      </c>
    </row>
    <row r="148" spans="2:28">
      <c r="B148" s="33"/>
      <c r="D148" s="3">
        <v>1</v>
      </c>
      <c r="E148" s="30" t="str">
        <f>[1]vypocty7!Q12</f>
        <v>leden</v>
      </c>
      <c r="F148" s="30" t="str">
        <f>[1]vypocty7!Q13</f>
        <v>únor</v>
      </c>
      <c r="G148" s="30" t="str">
        <f>[1]vypocty7!Q14</f>
        <v>březen</v>
      </c>
    </row>
    <row r="149" spans="2:28">
      <c r="B149" s="2" t="s">
        <v>80</v>
      </c>
      <c r="D149" s="3"/>
      <c r="E149" s="3">
        <f ca="1">[1]mae_mfe!D101</f>
        <v>0</v>
      </c>
      <c r="F149" s="3">
        <f ca="1">[1]mae_mfe!E101</f>
        <v>0</v>
      </c>
      <c r="G149" s="3">
        <f ca="1">[1]mae_mfe!F101</f>
        <v>0</v>
      </c>
    </row>
    <row r="150" spans="2:28">
      <c r="B150" s="2" t="s">
        <v>81</v>
      </c>
      <c r="D150" s="3"/>
      <c r="E150" s="3">
        <f ca="1">[1]mae_mfe!D102</f>
        <v>0</v>
      </c>
      <c r="F150" s="3">
        <f ca="1">[1]mae_mfe!E102</f>
        <v>0</v>
      </c>
      <c r="G150" s="3">
        <f ca="1">[1]mae_mfe!F102</f>
        <v>0</v>
      </c>
      <c r="AB150" s="3"/>
    </row>
    <row r="151" spans="2:28">
      <c r="B151" s="2" t="s">
        <v>82</v>
      </c>
      <c r="D151" s="3"/>
      <c r="E151" s="3">
        <f ca="1">[1]mae_mfe!D103</f>
        <v>0</v>
      </c>
      <c r="F151" s="3">
        <f ca="1">[1]mae_mfe!E103</f>
        <v>0</v>
      </c>
      <c r="G151" s="3">
        <f ca="1">[1]mae_mfe!F103</f>
        <v>0</v>
      </c>
      <c r="AB151" s="3"/>
    </row>
    <row r="152" spans="2:28">
      <c r="B152" s="2" t="s">
        <v>83</v>
      </c>
      <c r="D152" s="3"/>
      <c r="E152" s="3">
        <f ca="1">[1]mae_mfe!D104</f>
        <v>0</v>
      </c>
      <c r="F152" s="3">
        <f ca="1">[1]mae_mfe!E104</f>
        <v>0</v>
      </c>
      <c r="G152" s="3">
        <f ca="1">[1]mae_mfe!F104</f>
        <v>0</v>
      </c>
      <c r="AB152" s="3"/>
    </row>
    <row r="153" spans="2:28">
      <c r="D153" s="3"/>
      <c r="AB153" s="3"/>
    </row>
    <row r="154" spans="2:28">
      <c r="B154" s="33"/>
      <c r="D154" s="3">
        <v>2</v>
      </c>
      <c r="E154" s="30" t="str">
        <f>[1]vypocty7!Q15</f>
        <v>duben</v>
      </c>
      <c r="F154" s="30" t="str">
        <f>[1]vypocty7!Q16</f>
        <v>květen</v>
      </c>
      <c r="G154" s="30" t="str">
        <f>[1]vypocty7!Q17</f>
        <v>červen</v>
      </c>
      <c r="AB154" s="3"/>
    </row>
    <row r="155" spans="2:28">
      <c r="B155" s="2" t="s">
        <v>80</v>
      </c>
      <c r="D155" s="3"/>
      <c r="E155" s="3">
        <f ca="1">[1]mae_mfe!G101</f>
        <v>356</v>
      </c>
      <c r="F155" s="3">
        <f ca="1">[1]mae_mfe!H101</f>
        <v>276</v>
      </c>
      <c r="G155" s="3">
        <f ca="1">[1]mae_mfe!I101</f>
        <v>120</v>
      </c>
      <c r="AB155" s="3"/>
    </row>
    <row r="156" spans="2:28">
      <c r="B156" s="2" t="s">
        <v>81</v>
      </c>
      <c r="D156" s="3"/>
      <c r="E156" s="3">
        <f ca="1">[1]mae_mfe!G102</f>
        <v>356</v>
      </c>
      <c r="F156" s="3">
        <f ca="1">[1]mae_mfe!H102</f>
        <v>15</v>
      </c>
      <c r="G156" s="3">
        <f ca="1">[1]mae_mfe!I102</f>
        <v>15</v>
      </c>
      <c r="AB156" s="3"/>
    </row>
    <row r="157" spans="2:28">
      <c r="B157" s="2" t="s">
        <v>82</v>
      </c>
      <c r="D157" s="3"/>
      <c r="E157" s="3">
        <f ca="1">[1]mae_mfe!G103</f>
        <v>-30</v>
      </c>
      <c r="F157" s="3">
        <f ca="1">[1]mae_mfe!H103</f>
        <v>-85</v>
      </c>
      <c r="G157" s="3">
        <f ca="1">[1]mae_mfe!I103</f>
        <v>-72</v>
      </c>
      <c r="AB157" s="3"/>
    </row>
    <row r="158" spans="2:28">
      <c r="B158" s="2" t="s">
        <v>83</v>
      </c>
      <c r="D158" s="3"/>
      <c r="E158" s="3">
        <f ca="1">[1]mae_mfe!G104</f>
        <v>-11</v>
      </c>
      <c r="F158" s="3">
        <f ca="1">[1]mae_mfe!H104</f>
        <v>0</v>
      </c>
      <c r="G158" s="3">
        <f ca="1">[1]mae_mfe!I104</f>
        <v>-2</v>
      </c>
      <c r="AB158" s="3"/>
    </row>
    <row r="159" spans="2:28">
      <c r="D159" s="3"/>
      <c r="AB159" s="3"/>
    </row>
    <row r="160" spans="2:28">
      <c r="B160" s="33"/>
      <c r="D160" s="3">
        <v>3</v>
      </c>
      <c r="E160" s="30" t="str">
        <f>[1]vypocty7!Q18</f>
        <v>červenec</v>
      </c>
      <c r="F160" s="30" t="str">
        <f>[1]vypocty7!Q19</f>
        <v>srpen</v>
      </c>
      <c r="G160" s="30" t="str">
        <f>[1]vypocty7!Q20</f>
        <v>září</v>
      </c>
      <c r="AB160" s="3"/>
    </row>
    <row r="161" spans="1:28">
      <c r="B161" s="2" t="s">
        <v>80</v>
      </c>
      <c r="D161" s="3"/>
      <c r="E161" s="3">
        <f ca="1">[1]mae_mfe!J101</f>
        <v>200</v>
      </c>
      <c r="F161" s="3">
        <f ca="1">[1]mae_mfe!K101</f>
        <v>138</v>
      </c>
      <c r="G161" s="3">
        <f ca="1">[1]mae_mfe!L101</f>
        <v>325</v>
      </c>
      <c r="AB161" s="3"/>
    </row>
    <row r="162" spans="1:28">
      <c r="B162" s="2" t="s">
        <v>81</v>
      </c>
      <c r="D162" s="3"/>
      <c r="E162" s="3">
        <f ca="1">[1]mae_mfe!J102</f>
        <v>3</v>
      </c>
      <c r="F162" s="3">
        <f ca="1">[1]mae_mfe!K102</f>
        <v>3</v>
      </c>
      <c r="G162" s="3">
        <f ca="1">[1]mae_mfe!L102</f>
        <v>18</v>
      </c>
      <c r="AB162" s="3"/>
    </row>
    <row r="163" spans="1:28">
      <c r="B163" s="2" t="s">
        <v>82</v>
      </c>
      <c r="D163" s="3"/>
      <c r="E163" s="3">
        <f ca="1">[1]mae_mfe!J103</f>
        <v>-108</v>
      </c>
      <c r="F163" s="3">
        <f ca="1">[1]mae_mfe!K103</f>
        <v>-66</v>
      </c>
      <c r="G163" s="3">
        <f ca="1">[1]mae_mfe!L103</f>
        <v>-52</v>
      </c>
      <c r="AB163" s="3"/>
    </row>
    <row r="164" spans="1:28">
      <c r="B164" s="2" t="s">
        <v>83</v>
      </c>
      <c r="D164" s="3"/>
      <c r="E164" s="3">
        <f ca="1">[1]mae_mfe!J104</f>
        <v>0</v>
      </c>
      <c r="F164" s="3">
        <f ca="1">[1]mae_mfe!K104</f>
        <v>0</v>
      </c>
      <c r="G164" s="3">
        <f ca="1">[1]mae_mfe!L104</f>
        <v>-3</v>
      </c>
      <c r="AB164" s="3"/>
    </row>
    <row r="165" spans="1:28">
      <c r="D165" s="3"/>
      <c r="AB165" s="3"/>
    </row>
    <row r="166" spans="1:28">
      <c r="B166" s="33"/>
      <c r="D166" s="3">
        <v>4</v>
      </c>
      <c r="E166" s="30" t="str">
        <f>[1]vypocty7!Q21</f>
        <v>říjen</v>
      </c>
      <c r="F166" s="30" t="str">
        <f>[1]vypocty7!Q22</f>
        <v>listopad</v>
      </c>
      <c r="G166" s="30" t="str">
        <f>[1]vypocty7!Q23</f>
        <v>prosinec</v>
      </c>
      <c r="AB166" s="3"/>
    </row>
    <row r="167" spans="1:28">
      <c r="B167" s="2" t="s">
        <v>80</v>
      </c>
      <c r="E167" s="3">
        <f ca="1">[1]mae_mfe!M101</f>
        <v>0</v>
      </c>
      <c r="F167" s="3">
        <f ca="1">[1]mae_mfe!N101</f>
        <v>0</v>
      </c>
      <c r="G167" s="3">
        <f ca="1">[1]mae_mfe!O101</f>
        <v>0</v>
      </c>
      <c r="AB167" s="3"/>
    </row>
    <row r="168" spans="1:28">
      <c r="B168" s="2" t="s">
        <v>81</v>
      </c>
      <c r="E168" s="3">
        <f ca="1">[1]mae_mfe!M102</f>
        <v>0</v>
      </c>
      <c r="F168" s="3">
        <f ca="1">[1]mae_mfe!N102</f>
        <v>0</v>
      </c>
      <c r="G168" s="3">
        <f ca="1">[1]mae_mfe!O102</f>
        <v>0</v>
      </c>
      <c r="AB168" s="3"/>
    </row>
    <row r="169" spans="1:28">
      <c r="B169" s="2" t="s">
        <v>82</v>
      </c>
      <c r="E169" s="3">
        <f ca="1">[1]mae_mfe!M103</f>
        <v>0</v>
      </c>
      <c r="F169" s="3">
        <f ca="1">[1]mae_mfe!N103</f>
        <v>0</v>
      </c>
      <c r="G169" s="3">
        <f ca="1">[1]mae_mfe!O103</f>
        <v>0</v>
      </c>
      <c r="AB169" s="3"/>
    </row>
    <row r="170" spans="1:28">
      <c r="B170" s="2" t="s">
        <v>83</v>
      </c>
      <c r="E170" s="3">
        <f ca="1">[1]mae_mfe!M104</f>
        <v>0</v>
      </c>
      <c r="F170" s="3">
        <f ca="1">[1]mae_mfe!N104</f>
        <v>0</v>
      </c>
      <c r="G170" s="3">
        <f ca="1">[1]mae_mfe!O104</f>
        <v>0</v>
      </c>
      <c r="AB170" s="3"/>
    </row>
    <row r="171" spans="1:28">
      <c r="AB171" s="3"/>
    </row>
    <row r="172" spans="1:28">
      <c r="B172" s="2" t="s">
        <v>84</v>
      </c>
      <c r="F172" s="4"/>
      <c r="J172" s="3" t="str">
        <f>[1]vypocty7!DW11&amp;" pips"</f>
        <v>40 pips</v>
      </c>
      <c r="AB172" s="3"/>
    </row>
    <row r="173" spans="1:28">
      <c r="B173" s="2" t="s">
        <v>85</v>
      </c>
      <c r="F173" s="4"/>
      <c r="J173" s="3" t="str">
        <f>[1]vypocty7!DX11&amp;" pips"</f>
        <v>20 pips</v>
      </c>
      <c r="AB173" s="3"/>
    </row>
    <row r="174" spans="1:28">
      <c r="B174" s="4"/>
      <c r="C174" s="4"/>
      <c r="D174" s="4"/>
      <c r="E174" s="4"/>
      <c r="F174" s="4"/>
      <c r="G174" s="4"/>
      <c r="H174" s="4"/>
      <c r="I174" s="4"/>
      <c r="J174" s="4"/>
      <c r="AB174" s="3"/>
    </row>
    <row r="175" spans="1:28">
      <c r="B175" s="4"/>
      <c r="C175" s="4"/>
      <c r="D175" s="4"/>
      <c r="E175" s="4"/>
      <c r="F175" s="4"/>
      <c r="G175" s="4"/>
      <c r="H175" s="4"/>
      <c r="I175" s="4"/>
      <c r="J175" s="4"/>
      <c r="AB175" s="3"/>
    </row>
    <row r="176" spans="1:28">
      <c r="A176" s="15" t="s">
        <v>86</v>
      </c>
      <c r="B176" s="16"/>
      <c r="C176" s="16"/>
      <c r="D176" s="16"/>
      <c r="E176" s="26" t="str">
        <f>[1]vypocty1!Q34</f>
        <v>pondělí</v>
      </c>
      <c r="F176" s="26" t="str">
        <f>[1]vypocty1!R34</f>
        <v>úterý</v>
      </c>
      <c r="G176" s="26" t="str">
        <f>[1]vypocty1!S34</f>
        <v>středa</v>
      </c>
      <c r="H176" s="26" t="str">
        <f>[1]vypocty1!T34</f>
        <v>čtvrtek</v>
      </c>
      <c r="I176" s="26" t="str">
        <f>[1]vypocty1!U34</f>
        <v>pátek</v>
      </c>
      <c r="J176" s="35"/>
      <c r="AB176" s="3"/>
    </row>
    <row r="177" spans="1:28">
      <c r="A177" s="4"/>
      <c r="B177" s="2" t="s">
        <v>87</v>
      </c>
      <c r="E177" s="3">
        <f ca="1">[1]vypocty2!BL11</f>
        <v>5</v>
      </c>
      <c r="F177" s="3">
        <f ca="1">[1]vypocty2!BM11</f>
        <v>13</v>
      </c>
      <c r="G177" s="3">
        <f ca="1">[1]vypocty2!BN11</f>
        <v>3</v>
      </c>
      <c r="H177" s="3">
        <f ca="1">[1]vypocty2!BO11</f>
        <v>5</v>
      </c>
      <c r="I177" s="3">
        <f ca="1">[1]vypocty2!BP11</f>
        <v>5</v>
      </c>
      <c r="J177" s="4"/>
      <c r="AB177" s="3"/>
    </row>
    <row r="178" spans="1:28">
      <c r="B178" s="2" t="s">
        <v>88</v>
      </c>
      <c r="E178" s="3">
        <f ca="1">[1]vypocty2!BL12</f>
        <v>3</v>
      </c>
      <c r="F178" s="3">
        <f ca="1">[1]vypocty2!BM12</f>
        <v>5</v>
      </c>
      <c r="G178" s="3">
        <f ca="1">[1]vypocty2!BN12</f>
        <v>1</v>
      </c>
      <c r="H178" s="3">
        <f ca="1">[1]vypocty2!BO12</f>
        <v>2</v>
      </c>
      <c r="I178" s="3">
        <f ca="1">[1]vypocty2!BP12</f>
        <v>3</v>
      </c>
      <c r="J178" s="4"/>
    </row>
    <row r="179" spans="1:28">
      <c r="B179" s="2" t="s">
        <v>89</v>
      </c>
      <c r="E179" s="3">
        <f ca="1">[1]vypocty2!BL13</f>
        <v>2</v>
      </c>
      <c r="F179" s="3">
        <f ca="1">[1]vypocty2!BM13</f>
        <v>8</v>
      </c>
      <c r="G179" s="3">
        <f ca="1">[1]vypocty2!BN13</f>
        <v>2</v>
      </c>
      <c r="H179" s="3">
        <f ca="1">[1]vypocty2!BO13</f>
        <v>3</v>
      </c>
      <c r="I179" s="3">
        <f ca="1">[1]vypocty2!BP13</f>
        <v>2</v>
      </c>
      <c r="J179" s="4"/>
    </row>
    <row r="180" spans="1:28">
      <c r="B180" s="2" t="s">
        <v>90</v>
      </c>
      <c r="E180" s="3" t="str">
        <f ca="1">[1]vypocty2!BL33</f>
        <v>L</v>
      </c>
      <c r="F180" s="3" t="str">
        <f ca="1">[1]vypocty2!BM33</f>
        <v>S</v>
      </c>
      <c r="G180" s="3" t="str">
        <f ca="1">[1]vypocty2!BN33</f>
        <v>S</v>
      </c>
      <c r="H180" s="3" t="str">
        <f ca="1">[1]vypocty2!BO33</f>
        <v>S</v>
      </c>
      <c r="I180" s="3" t="str">
        <f ca="1">[1]vypocty2!BP33</f>
        <v>L</v>
      </c>
      <c r="J180" s="4"/>
    </row>
    <row r="181" spans="1:28">
      <c r="J181" s="4"/>
    </row>
    <row r="182" spans="1:28">
      <c r="B182" s="2" t="s">
        <v>91</v>
      </c>
      <c r="E182" s="20">
        <f ca="1">[1]vypocty2!BL23</f>
        <v>0.16129032258064516</v>
      </c>
      <c r="F182" s="20">
        <f ca="1">[1]vypocty2!BM23</f>
        <v>0.41935483870967744</v>
      </c>
      <c r="G182" s="20">
        <f ca="1">[1]vypocty2!BN23</f>
        <v>9.6774193548387094E-2</v>
      </c>
      <c r="H182" s="20">
        <f ca="1">[1]vypocty2!BO23</f>
        <v>0.16129032258064516</v>
      </c>
      <c r="I182" s="20">
        <f ca="1">[1]vypocty2!BP23</f>
        <v>0.16129032258064516</v>
      </c>
      <c r="J182" s="4"/>
    </row>
    <row r="183" spans="1:28">
      <c r="B183" s="2" t="s">
        <v>92</v>
      </c>
      <c r="E183" s="20">
        <f ca="1">[1]vypocty2!BL35</f>
        <v>9.6774193548387094E-2</v>
      </c>
      <c r="F183" s="20">
        <f ca="1">[1]vypocty2!BM35</f>
        <v>0.16129032258064516</v>
      </c>
      <c r="G183" s="20">
        <f ca="1">[1]vypocty2!BN35</f>
        <v>3.2258064516129031E-2</v>
      </c>
      <c r="H183" s="20">
        <f ca="1">[1]vypocty2!BO35</f>
        <v>6.4516129032258063E-2</v>
      </c>
      <c r="I183" s="20">
        <f ca="1">[1]vypocty2!BP35</f>
        <v>9.6774193548387094E-2</v>
      </c>
      <c r="J183" s="4"/>
    </row>
    <row r="184" spans="1:28">
      <c r="B184" s="2" t="s">
        <v>93</v>
      </c>
      <c r="E184" s="20">
        <f ca="1">[1]vypocty2!BL36</f>
        <v>6.4516129032258063E-2</v>
      </c>
      <c r="F184" s="20">
        <f ca="1">[1]vypocty2!BM36</f>
        <v>0.25806451612903225</v>
      </c>
      <c r="G184" s="20">
        <f ca="1">[1]vypocty2!BN36</f>
        <v>6.4516129032258063E-2</v>
      </c>
      <c r="H184" s="20">
        <f ca="1">[1]vypocty2!BO36</f>
        <v>9.6774193548387094E-2</v>
      </c>
      <c r="I184" s="20">
        <f ca="1">[1]vypocty2!BP36</f>
        <v>6.4516129032258063E-2</v>
      </c>
      <c r="J184" s="4"/>
    </row>
    <row r="185" spans="1:28">
      <c r="J185" s="4"/>
    </row>
    <row r="186" spans="1:28">
      <c r="B186" s="2" t="s">
        <v>94</v>
      </c>
      <c r="E186" s="20">
        <f ca="1">[1]vypocty2!BL25</f>
        <v>0.6</v>
      </c>
      <c r="F186" s="20">
        <f ca="1">[1]vypocty2!BM25</f>
        <v>0.38461538461538464</v>
      </c>
      <c r="G186" s="20">
        <f ca="1">[1]vypocty2!BN25</f>
        <v>0.33333333333333331</v>
      </c>
      <c r="H186" s="20">
        <f ca="1">[1]vypocty2!BO25</f>
        <v>0.4</v>
      </c>
      <c r="I186" s="20">
        <f ca="1">[1]vypocty2!BP25</f>
        <v>0.6</v>
      </c>
      <c r="J186" s="4"/>
    </row>
    <row r="187" spans="1:28">
      <c r="B187" s="2" t="s">
        <v>95</v>
      </c>
      <c r="E187" s="20">
        <f ca="1">[1]vypocty2!BL26</f>
        <v>0.4</v>
      </c>
      <c r="F187" s="20">
        <f ca="1">[1]vypocty2!BM26</f>
        <v>0.61538461538461542</v>
      </c>
      <c r="G187" s="20">
        <f ca="1">[1]vypocty2!BN26</f>
        <v>0.66666666666666663</v>
      </c>
      <c r="H187" s="20">
        <f ca="1">[1]vypocty2!BO26</f>
        <v>0.6</v>
      </c>
      <c r="I187" s="20">
        <f ca="1">[1]vypocty2!BP26</f>
        <v>0.4</v>
      </c>
      <c r="J187" s="4"/>
    </row>
    <row r="188" spans="1:28">
      <c r="J188" s="4"/>
    </row>
    <row r="189" spans="1:28">
      <c r="B189" s="2" t="s">
        <v>96</v>
      </c>
      <c r="E189" s="3">
        <f ca="1">[1]vypocty2!BL39</f>
        <v>3</v>
      </c>
      <c r="F189" s="3">
        <f ca="1">[1]vypocty2!BM39</f>
        <v>11</v>
      </c>
      <c r="G189" s="3">
        <f ca="1">[1]vypocty2!BN39</f>
        <v>2</v>
      </c>
      <c r="H189" s="3">
        <f ca="1">[1]vypocty2!BO39</f>
        <v>4</v>
      </c>
      <c r="I189" s="3">
        <f ca="1">[1]vypocty2!BP39</f>
        <v>3</v>
      </c>
      <c r="J189" s="4"/>
    </row>
    <row r="190" spans="1:28">
      <c r="B190" s="2" t="s">
        <v>97</v>
      </c>
      <c r="E190" s="3">
        <f ca="1">[1]vypocty2!BL38</f>
        <v>2</v>
      </c>
      <c r="F190" s="3">
        <f ca="1">[1]vypocty2!BM38</f>
        <v>2</v>
      </c>
      <c r="G190" s="3">
        <f ca="1">[1]vypocty2!BN38</f>
        <v>1</v>
      </c>
      <c r="H190" s="3">
        <f ca="1">[1]vypocty2!BO38</f>
        <v>1</v>
      </c>
      <c r="I190" s="3">
        <f ca="1">[1]vypocty2!BP38</f>
        <v>2</v>
      </c>
      <c r="J190" s="4"/>
    </row>
    <row r="191" spans="1:28">
      <c r="J191" s="4"/>
    </row>
    <row r="192" spans="1:28">
      <c r="B192" s="2" t="s">
        <v>98</v>
      </c>
      <c r="E192" s="3">
        <f ca="1">[1]vypocty2!BL18</f>
        <v>1</v>
      </c>
      <c r="F192" s="3">
        <f ca="1">[1]vypocty2!BM18</f>
        <v>4</v>
      </c>
      <c r="G192" s="3">
        <f ca="1">[1]vypocty2!BN18</f>
        <v>0</v>
      </c>
      <c r="H192" s="3">
        <f ca="1">[1]vypocty2!BO18</f>
        <v>1</v>
      </c>
      <c r="I192" s="3">
        <f ca="1">[1]vypocty2!BP18</f>
        <v>2</v>
      </c>
      <c r="J192" s="4"/>
    </row>
    <row r="193" spans="1:10">
      <c r="B193" s="2" t="s">
        <v>99</v>
      </c>
      <c r="E193" s="3">
        <f ca="1">[1]vypocty2!BL19</f>
        <v>2</v>
      </c>
      <c r="F193" s="3">
        <f ca="1">[1]vypocty2!BM19</f>
        <v>7</v>
      </c>
      <c r="G193" s="3">
        <f ca="1">[1]vypocty2!BN19</f>
        <v>2</v>
      </c>
      <c r="H193" s="3">
        <f ca="1">[1]vypocty2!BO19</f>
        <v>3</v>
      </c>
      <c r="I193" s="3">
        <f ca="1">[1]vypocty2!BP19</f>
        <v>1</v>
      </c>
      <c r="J193" s="4"/>
    </row>
    <row r="194" spans="1:10">
      <c r="B194" s="2" t="s">
        <v>100</v>
      </c>
      <c r="E194" s="3">
        <f ca="1">[1]vypocty2!BL20</f>
        <v>2</v>
      </c>
      <c r="F194" s="3">
        <f ca="1">[1]vypocty2!BM20</f>
        <v>1</v>
      </c>
      <c r="G194" s="3">
        <f ca="1">[1]vypocty2!BN20</f>
        <v>1</v>
      </c>
      <c r="H194" s="3">
        <f ca="1">[1]vypocty2!BO20</f>
        <v>1</v>
      </c>
      <c r="I194" s="3">
        <f ca="1">[1]vypocty2!BP20</f>
        <v>1</v>
      </c>
      <c r="J194" s="4"/>
    </row>
    <row r="195" spans="1:10">
      <c r="B195" s="2" t="s">
        <v>101</v>
      </c>
      <c r="E195" s="3">
        <f ca="1">[1]vypocty2!BL21</f>
        <v>0</v>
      </c>
      <c r="F195" s="3">
        <f ca="1">[1]vypocty2!BM21</f>
        <v>1</v>
      </c>
      <c r="G195" s="3">
        <f ca="1">[1]vypocty2!BN21</f>
        <v>0</v>
      </c>
      <c r="H195" s="3">
        <f ca="1">[1]vypocty2!BO21</f>
        <v>0</v>
      </c>
      <c r="I195" s="3">
        <f ca="1">[1]vypocty2!BP21</f>
        <v>1</v>
      </c>
      <c r="J195" s="4"/>
    </row>
    <row r="196" spans="1:10">
      <c r="J196" s="4"/>
    </row>
    <row r="197" spans="1:10">
      <c r="B197" s="2" t="s">
        <v>102</v>
      </c>
      <c r="E197" s="20">
        <f ca="1">[1]vypocty2!BL28</f>
        <v>0.33333333333333331</v>
      </c>
      <c r="F197" s="20">
        <f ca="1">[1]vypocty2!BM28</f>
        <v>0.8</v>
      </c>
      <c r="G197" s="20">
        <f ca="1">[1]vypocty2!BN28</f>
        <v>0</v>
      </c>
      <c r="H197" s="20">
        <f ca="1">[1]vypocty2!BO28</f>
        <v>0.5</v>
      </c>
      <c r="I197" s="20">
        <f ca="1">[1]vypocty2!BP28</f>
        <v>0.66666666666666663</v>
      </c>
      <c r="J197" s="4"/>
    </row>
    <row r="198" spans="1:10">
      <c r="B198" s="2" t="s">
        <v>103</v>
      </c>
      <c r="E198" s="20">
        <f ca="1">[1]vypocty2!BL29</f>
        <v>1</v>
      </c>
      <c r="F198" s="20">
        <f ca="1">[1]vypocty2!BM29</f>
        <v>0.875</v>
      </c>
      <c r="G198" s="20">
        <f ca="1">[1]vypocty2!BN29</f>
        <v>1</v>
      </c>
      <c r="H198" s="20">
        <f ca="1">[1]vypocty2!BO29</f>
        <v>1</v>
      </c>
      <c r="I198" s="20">
        <f ca="1">[1]vypocty2!BP29</f>
        <v>0.5</v>
      </c>
      <c r="J198" s="4"/>
    </row>
    <row r="199" spans="1:10">
      <c r="B199" s="2" t="s">
        <v>104</v>
      </c>
      <c r="E199" s="20">
        <f ca="1">[1]vypocty2!BL30</f>
        <v>0.66666666666666663</v>
      </c>
      <c r="F199" s="20">
        <f ca="1">[1]vypocty2!BM30</f>
        <v>0.2</v>
      </c>
      <c r="G199" s="20">
        <f ca="1">[1]vypocty2!BN30</f>
        <v>1</v>
      </c>
      <c r="H199" s="20">
        <f ca="1">[1]vypocty2!BO30</f>
        <v>0.5</v>
      </c>
      <c r="I199" s="20">
        <f ca="1">[1]vypocty2!BP30</f>
        <v>0.33333333333333331</v>
      </c>
      <c r="J199" s="4"/>
    </row>
    <row r="200" spans="1:10">
      <c r="B200" s="2" t="s">
        <v>105</v>
      </c>
      <c r="E200" s="20">
        <f ca="1">[1]vypocty2!BL31</f>
        <v>0</v>
      </c>
      <c r="F200" s="20">
        <f ca="1">[1]vypocty2!BM31</f>
        <v>0.125</v>
      </c>
      <c r="G200" s="20">
        <f ca="1">[1]vypocty2!BN31</f>
        <v>0</v>
      </c>
      <c r="H200" s="20">
        <f ca="1">[1]vypocty2!BO31</f>
        <v>0</v>
      </c>
      <c r="I200" s="20">
        <f ca="1">[1]vypocty2!BP31</f>
        <v>0.5</v>
      </c>
      <c r="J200" s="4"/>
    </row>
    <row r="201" spans="1:10">
      <c r="J201" s="4"/>
    </row>
    <row r="202" spans="1:10">
      <c r="B202" s="2" t="s">
        <v>106</v>
      </c>
      <c r="E202" s="3" t="str">
        <f ca="1">[1]vypocty2!BL42</f>
        <v>S</v>
      </c>
      <c r="F202" s="3" t="str">
        <f ca="1">[1]vypocty2!BM42</f>
        <v>S</v>
      </c>
      <c r="G202" s="3" t="str">
        <f ca="1">[1]vypocty2!BN42</f>
        <v>S</v>
      </c>
      <c r="H202" s="3" t="str">
        <f ca="1">[1]vypocty2!BO42</f>
        <v>S</v>
      </c>
      <c r="I202" s="3" t="str">
        <f ca="1">[1]vypocty2!BP42</f>
        <v>L</v>
      </c>
      <c r="J202" s="4"/>
    </row>
    <row r="203" spans="1:10">
      <c r="B203" s="4"/>
      <c r="C203" s="4"/>
      <c r="D203" s="4"/>
      <c r="E203" s="4"/>
      <c r="F203" s="4"/>
      <c r="G203" s="4"/>
      <c r="H203" s="4"/>
      <c r="I203" s="4"/>
      <c r="J203" s="4"/>
    </row>
    <row r="204" spans="1:10">
      <c r="A204" s="15" t="s">
        <v>107</v>
      </c>
      <c r="B204" s="16"/>
      <c r="C204" s="16"/>
      <c r="D204" s="16"/>
      <c r="E204" s="26" t="str">
        <f>[1]vypocty1!Q34</f>
        <v>pondělí</v>
      </c>
      <c r="F204" s="26" t="str">
        <f>[1]vypocty1!R34</f>
        <v>úterý</v>
      </c>
      <c r="G204" s="26" t="str">
        <f>[1]vypocty1!S34</f>
        <v>středa</v>
      </c>
      <c r="H204" s="26" t="str">
        <f>[1]vypocty1!T34</f>
        <v>čtvrtek</v>
      </c>
      <c r="I204" s="26" t="str">
        <f>[1]vypocty1!U34</f>
        <v>pátek</v>
      </c>
      <c r="J204" s="36" t="s">
        <v>108</v>
      </c>
    </row>
    <row r="205" spans="1:10">
      <c r="B205" s="2" t="str">
        <f>[1]vypocty6!CD46</f>
        <v>&gt;=5%</v>
      </c>
      <c r="E205" s="3">
        <f ca="1">[1]vypocty6!CE46</f>
        <v>5</v>
      </c>
      <c r="F205" s="3">
        <f ca="1">[1]vypocty6!CF46</f>
        <v>13</v>
      </c>
      <c r="G205" s="3">
        <f ca="1">[1]vypocty6!CG46</f>
        <v>3</v>
      </c>
      <c r="H205" s="3">
        <f ca="1">[1]vypocty6!CH46</f>
        <v>5</v>
      </c>
      <c r="I205" s="3">
        <f ca="1">[1]vypocty6!CI46</f>
        <v>5</v>
      </c>
      <c r="J205" s="3">
        <f ca="1">[1]vypocty6!CJ45</f>
        <v>31</v>
      </c>
    </row>
    <row r="206" spans="1:10">
      <c r="B206" s="2" t="str">
        <f>[1]vypocty6!CD47</f>
        <v>&gt;=10%</v>
      </c>
      <c r="E206" s="3">
        <f ca="1">[1]vypocty6!CE47</f>
        <v>5</v>
      </c>
      <c r="F206" s="3">
        <f ca="1">[1]vypocty6!CF47</f>
        <v>13</v>
      </c>
      <c r="G206" s="3">
        <f ca="1">[1]vypocty6!CG47</f>
        <v>3</v>
      </c>
      <c r="H206" s="3">
        <f ca="1">[1]vypocty6!CH47</f>
        <v>5</v>
      </c>
      <c r="I206" s="3">
        <f ca="1">[1]vypocty6!CI47</f>
        <v>5</v>
      </c>
      <c r="J206" s="3">
        <f ca="1">[1]vypocty6!CJ46</f>
        <v>31</v>
      </c>
    </row>
    <row r="207" spans="1:10">
      <c r="B207" s="2" t="str">
        <f>[1]vypocty6!CD48</f>
        <v>&gt;=15%</v>
      </c>
      <c r="E207" s="3">
        <f ca="1">[1]vypocty6!CE48</f>
        <v>5</v>
      </c>
      <c r="F207" s="3">
        <f ca="1">[1]vypocty6!CF48</f>
        <v>13</v>
      </c>
      <c r="G207" s="3">
        <f ca="1">[1]vypocty6!CG48</f>
        <v>3</v>
      </c>
      <c r="H207" s="3">
        <f ca="1">[1]vypocty6!CH48</f>
        <v>5</v>
      </c>
      <c r="I207" s="3">
        <f ca="1">[1]vypocty6!CI48</f>
        <v>5</v>
      </c>
      <c r="J207" s="3">
        <f ca="1">[1]vypocty6!CJ47</f>
        <v>31</v>
      </c>
    </row>
    <row r="208" spans="1:10">
      <c r="B208" s="2" t="str">
        <f>[1]vypocty6!CD49</f>
        <v>&gt;=20%</v>
      </c>
      <c r="E208" s="3">
        <f ca="1">[1]vypocty6!CE49</f>
        <v>5</v>
      </c>
      <c r="F208" s="3">
        <f ca="1">[1]vypocty6!CF49</f>
        <v>13</v>
      </c>
      <c r="G208" s="3">
        <f ca="1">[1]vypocty6!CG49</f>
        <v>3</v>
      </c>
      <c r="H208" s="3">
        <f ca="1">[1]vypocty6!CH49</f>
        <v>5</v>
      </c>
      <c r="I208" s="3">
        <f ca="1">[1]vypocty6!CI49</f>
        <v>5</v>
      </c>
      <c r="J208" s="3">
        <f ca="1">[1]vypocty6!CJ48</f>
        <v>31</v>
      </c>
    </row>
    <row r="209" spans="2:10">
      <c r="B209" s="2" t="str">
        <f>[1]vypocty6!CD50</f>
        <v>&gt;=25%</v>
      </c>
      <c r="E209" s="3">
        <f ca="1">[1]vypocty6!CE50</f>
        <v>5</v>
      </c>
      <c r="F209" s="3">
        <f ca="1">[1]vypocty6!CF50</f>
        <v>13</v>
      </c>
      <c r="G209" s="3">
        <f ca="1">[1]vypocty6!CG50</f>
        <v>3</v>
      </c>
      <c r="H209" s="3">
        <f ca="1">[1]vypocty6!CH50</f>
        <v>5</v>
      </c>
      <c r="I209" s="3">
        <f ca="1">[1]vypocty6!CI50</f>
        <v>4</v>
      </c>
      <c r="J209" s="3">
        <f ca="1">[1]vypocty6!CJ49</f>
        <v>31</v>
      </c>
    </row>
    <row r="210" spans="2:10">
      <c r="B210" s="2" t="str">
        <f>[1]vypocty6!CD51</f>
        <v>&gt;=30%</v>
      </c>
      <c r="E210" s="3">
        <f ca="1">[1]vypocty6!CE51</f>
        <v>5</v>
      </c>
      <c r="F210" s="3">
        <f ca="1">[1]vypocty6!CF51</f>
        <v>13</v>
      </c>
      <c r="G210" s="3">
        <f ca="1">[1]vypocty6!CG51</f>
        <v>3</v>
      </c>
      <c r="H210" s="3">
        <f ca="1">[1]vypocty6!CH51</f>
        <v>5</v>
      </c>
      <c r="I210" s="3">
        <f ca="1">[1]vypocty6!CI51</f>
        <v>4</v>
      </c>
      <c r="J210" s="3">
        <f ca="1">[1]vypocty6!CJ50</f>
        <v>30</v>
      </c>
    </row>
    <row r="211" spans="2:10">
      <c r="B211" s="2" t="str">
        <f>[1]vypocty6!CD52</f>
        <v>&gt;=35%</v>
      </c>
      <c r="E211" s="3">
        <f ca="1">[1]vypocty6!CE52</f>
        <v>5</v>
      </c>
      <c r="F211" s="3">
        <f ca="1">[1]vypocty6!CF52</f>
        <v>11</v>
      </c>
      <c r="G211" s="3">
        <f ca="1">[1]vypocty6!CG52</f>
        <v>3</v>
      </c>
      <c r="H211" s="3">
        <f ca="1">[1]vypocty6!CH52</f>
        <v>5</v>
      </c>
      <c r="I211" s="3">
        <f ca="1">[1]vypocty6!CI52</f>
        <v>4</v>
      </c>
      <c r="J211" s="3">
        <f ca="1">[1]vypocty6!CJ51</f>
        <v>30</v>
      </c>
    </row>
    <row r="212" spans="2:10">
      <c r="B212" s="2" t="str">
        <f>[1]vypocty6!CD53</f>
        <v>&gt;=40%</v>
      </c>
      <c r="E212" s="3">
        <f ca="1">[1]vypocty6!CE53</f>
        <v>5</v>
      </c>
      <c r="F212" s="3">
        <f ca="1">[1]vypocty6!CF53</f>
        <v>10</v>
      </c>
      <c r="G212" s="3">
        <f ca="1">[1]vypocty6!CG53</f>
        <v>3</v>
      </c>
      <c r="H212" s="3">
        <f ca="1">[1]vypocty6!CH53</f>
        <v>4</v>
      </c>
      <c r="I212" s="3">
        <f ca="1">[1]vypocty6!CI53</f>
        <v>4</v>
      </c>
      <c r="J212" s="3">
        <f ca="1">[1]vypocty6!CJ52</f>
        <v>28</v>
      </c>
    </row>
    <row r="213" spans="2:10">
      <c r="B213" s="2" t="str">
        <f>[1]vypocty6!CD54</f>
        <v>&gt;=45%</v>
      </c>
      <c r="E213" s="3">
        <f ca="1">[1]vypocty6!CE54</f>
        <v>4</v>
      </c>
      <c r="F213" s="3">
        <f ca="1">[1]vypocty6!CF54</f>
        <v>10</v>
      </c>
      <c r="G213" s="3">
        <f ca="1">[1]vypocty6!CG54</f>
        <v>2</v>
      </c>
      <c r="H213" s="3">
        <f ca="1">[1]vypocty6!CH54</f>
        <v>4</v>
      </c>
      <c r="I213" s="3">
        <f ca="1">[1]vypocty6!CI54</f>
        <v>2</v>
      </c>
      <c r="J213" s="3">
        <f ca="1">[1]vypocty6!CJ53</f>
        <v>26</v>
      </c>
    </row>
    <row r="214" spans="2:10">
      <c r="B214" s="2" t="str">
        <f>[1]vypocty6!CD55</f>
        <v>&gt;=50%</v>
      </c>
      <c r="E214" s="3">
        <f ca="1">[1]vypocty6!CE55</f>
        <v>3</v>
      </c>
      <c r="F214" s="3">
        <f ca="1">[1]vypocty6!CF55</f>
        <v>5</v>
      </c>
      <c r="G214" s="3">
        <f ca="1">[1]vypocty6!CG55</f>
        <v>0</v>
      </c>
      <c r="H214" s="3">
        <f ca="1">[1]vypocty6!CH55</f>
        <v>3</v>
      </c>
      <c r="I214" s="3">
        <f ca="1">[1]vypocty6!CI55</f>
        <v>0</v>
      </c>
      <c r="J214" s="3">
        <f ca="1">[1]vypocty6!CJ54</f>
        <v>22</v>
      </c>
    </row>
    <row r="215" spans="2:10">
      <c r="B215" s="2" t="str">
        <f>[1]vypocty6!CD56</f>
        <v>&gt;=55%</v>
      </c>
      <c r="E215" s="3">
        <f ca="1">[1]vypocty6!CE56</f>
        <v>0</v>
      </c>
      <c r="F215" s="3">
        <f ca="1">[1]vypocty6!CF56</f>
        <v>3</v>
      </c>
      <c r="G215" s="3">
        <f ca="1">[1]vypocty6!CG56</f>
        <v>0</v>
      </c>
      <c r="H215" s="3">
        <f ca="1">[1]vypocty6!CH56</f>
        <v>2</v>
      </c>
      <c r="I215" s="3">
        <f ca="1">[1]vypocty6!CI56</f>
        <v>0</v>
      </c>
      <c r="J215" s="3">
        <f ca="1">[1]vypocty6!CJ55</f>
        <v>11</v>
      </c>
    </row>
    <row r="216" spans="2:10">
      <c r="B216" s="2" t="str">
        <f>[1]vypocty6!CD57</f>
        <v>&gt;=60%</v>
      </c>
      <c r="E216" s="3">
        <f ca="1">[1]vypocty6!CE57</f>
        <v>0</v>
      </c>
      <c r="F216" s="3">
        <f ca="1">[1]vypocty6!CF57</f>
        <v>0</v>
      </c>
      <c r="G216" s="3">
        <f ca="1">[1]vypocty6!CG57</f>
        <v>0</v>
      </c>
      <c r="H216" s="3">
        <f ca="1">[1]vypocty6!CH57</f>
        <v>0</v>
      </c>
      <c r="I216" s="3">
        <f ca="1">[1]vypocty6!CI57</f>
        <v>0</v>
      </c>
      <c r="J216" s="3">
        <f ca="1">[1]vypocty6!CJ56</f>
        <v>5</v>
      </c>
    </row>
    <row r="217" spans="2:10">
      <c r="B217" s="2" t="str">
        <f>[1]vypocty6!CD58</f>
        <v>&gt;=65%</v>
      </c>
      <c r="E217" s="3">
        <f ca="1">[1]vypocty6!CE58</f>
        <v>0</v>
      </c>
      <c r="F217" s="3">
        <f ca="1">[1]vypocty6!CF58</f>
        <v>0</v>
      </c>
      <c r="G217" s="3">
        <f ca="1">[1]vypocty6!CG58</f>
        <v>0</v>
      </c>
      <c r="H217" s="3">
        <f ca="1">[1]vypocty6!CH58</f>
        <v>0</v>
      </c>
      <c r="I217" s="3">
        <f ca="1">[1]vypocty6!CI58</f>
        <v>0</v>
      </c>
      <c r="J217" s="3">
        <f ca="1">[1]vypocty6!CJ57</f>
        <v>0</v>
      </c>
    </row>
    <row r="218" spans="2:10">
      <c r="B218" s="2" t="str">
        <f>[1]vypocty6!CD59</f>
        <v>&gt;=70%</v>
      </c>
      <c r="E218" s="3">
        <f ca="1">[1]vypocty6!CE59</f>
        <v>0</v>
      </c>
      <c r="F218" s="3">
        <f ca="1">[1]vypocty6!CF59</f>
        <v>0</v>
      </c>
      <c r="G218" s="3">
        <f ca="1">[1]vypocty6!CG59</f>
        <v>0</v>
      </c>
      <c r="H218" s="3">
        <f ca="1">[1]vypocty6!CH59</f>
        <v>0</v>
      </c>
      <c r="I218" s="3">
        <f ca="1">[1]vypocty6!CI59</f>
        <v>0</v>
      </c>
      <c r="J218" s="3">
        <f ca="1">[1]vypocty6!CJ58</f>
        <v>0</v>
      </c>
    </row>
    <row r="219" spans="2:10">
      <c r="B219" s="2" t="str">
        <f>[1]vypocty6!CD60</f>
        <v>&gt;=75%</v>
      </c>
      <c r="E219" s="3">
        <f ca="1">[1]vypocty6!CE60</f>
        <v>0</v>
      </c>
      <c r="F219" s="3">
        <f ca="1">[1]vypocty6!CF60</f>
        <v>0</v>
      </c>
      <c r="G219" s="3">
        <f ca="1">[1]vypocty6!CG60</f>
        <v>0</v>
      </c>
      <c r="H219" s="3">
        <f ca="1">[1]vypocty6!CH60</f>
        <v>0</v>
      </c>
      <c r="I219" s="3">
        <f ca="1">[1]vypocty6!CI60</f>
        <v>0</v>
      </c>
      <c r="J219" s="3">
        <f ca="1">[1]vypocty6!CJ59</f>
        <v>0</v>
      </c>
    </row>
    <row r="220" spans="2:10">
      <c r="B220" s="2" t="str">
        <f>[1]vypocty6!CD61</f>
        <v>&gt;=80%</v>
      </c>
      <c r="E220" s="3">
        <f ca="1">[1]vypocty6!CE61</f>
        <v>0</v>
      </c>
      <c r="F220" s="3">
        <f ca="1">[1]vypocty6!CF61</f>
        <v>0</v>
      </c>
      <c r="G220" s="3">
        <f ca="1">[1]vypocty6!CG61</f>
        <v>0</v>
      </c>
      <c r="H220" s="3">
        <f ca="1">[1]vypocty6!CH61</f>
        <v>0</v>
      </c>
      <c r="I220" s="3">
        <f ca="1">[1]vypocty6!CI61</f>
        <v>0</v>
      </c>
      <c r="J220" s="3">
        <f ca="1">[1]vypocty6!CJ60</f>
        <v>0</v>
      </c>
    </row>
    <row r="221" spans="2:10">
      <c r="B221" s="2" t="str">
        <f>[1]vypocty6!CD62</f>
        <v>&gt;=85%</v>
      </c>
      <c r="E221" s="3">
        <f ca="1">[1]vypocty6!CE62</f>
        <v>0</v>
      </c>
      <c r="F221" s="3">
        <f ca="1">[1]vypocty6!CF62</f>
        <v>0</v>
      </c>
      <c r="G221" s="3">
        <f ca="1">[1]vypocty6!CG62</f>
        <v>0</v>
      </c>
      <c r="H221" s="3">
        <f ca="1">[1]vypocty6!CH62</f>
        <v>0</v>
      </c>
      <c r="I221" s="3">
        <f ca="1">[1]vypocty6!CI62</f>
        <v>0</v>
      </c>
      <c r="J221" s="3">
        <f ca="1">[1]vypocty6!CJ61</f>
        <v>0</v>
      </c>
    </row>
    <row r="222" spans="2:10">
      <c r="B222" s="2" t="str">
        <f>[1]vypocty6!CD63</f>
        <v>&gt;=90%</v>
      </c>
      <c r="E222" s="3">
        <f ca="1">[1]vypocty6!CE63</f>
        <v>0</v>
      </c>
      <c r="F222" s="3">
        <f ca="1">[1]vypocty6!CF63</f>
        <v>0</v>
      </c>
      <c r="G222" s="3">
        <f ca="1">[1]vypocty6!CG63</f>
        <v>0</v>
      </c>
      <c r="H222" s="3">
        <f ca="1">[1]vypocty6!CH63</f>
        <v>0</v>
      </c>
      <c r="I222" s="3">
        <f ca="1">[1]vypocty6!CI63</f>
        <v>0</v>
      </c>
      <c r="J222" s="3">
        <f ca="1">[1]vypocty6!CJ62</f>
        <v>0</v>
      </c>
    </row>
    <row r="223" spans="2:10">
      <c r="B223" s="2" t="str">
        <f>[1]vypocty6!CD64</f>
        <v>&gt;=95%</v>
      </c>
      <c r="E223" s="3">
        <f ca="1">[1]vypocty6!CE64</f>
        <v>0</v>
      </c>
      <c r="F223" s="3">
        <f ca="1">[1]vypocty6!CF64</f>
        <v>0</v>
      </c>
      <c r="G223" s="3">
        <f ca="1">[1]vypocty6!CG64</f>
        <v>0</v>
      </c>
      <c r="H223" s="3">
        <f ca="1">[1]vypocty6!CH64</f>
        <v>0</v>
      </c>
      <c r="I223" s="3">
        <f ca="1">[1]vypocty6!CI64</f>
        <v>0</v>
      </c>
      <c r="J223" s="3">
        <f ca="1">[1]vypocty6!CJ63</f>
        <v>0</v>
      </c>
    </row>
    <row r="225" spans="1:10">
      <c r="B225" s="2" t="s">
        <v>109</v>
      </c>
      <c r="E225" s="20">
        <f ca="1">[1]vypocty6!CP7</f>
        <v>0.54409024525356298</v>
      </c>
      <c r="F225" s="20">
        <f ca="1">[1]vypocty6!CQ7</f>
        <v>0.59368526145014355</v>
      </c>
      <c r="G225" s="20">
        <f ca="1">[1]vypocty6!CR7</f>
        <v>0.47882783882783886</v>
      </c>
      <c r="H225" s="20">
        <f ca="1">[1]vypocty6!CS7</f>
        <v>0.58164108671116133</v>
      </c>
      <c r="I225" s="20">
        <f ca="1">[1]vypocty6!CT7</f>
        <v>0.48252331285262257</v>
      </c>
      <c r="J225" s="20">
        <f ca="1">[1]vypocty2!AH8</f>
        <v>0.49924015824006174</v>
      </c>
    </row>
    <row r="226" spans="1:10">
      <c r="B226" s="2" t="s">
        <v>110</v>
      </c>
      <c r="E226" s="20">
        <f ca="1">[1]vypocty6!CP9</f>
        <v>0.43465227817745805</v>
      </c>
      <c r="F226" s="20">
        <f ca="1">[1]vypocty6!CQ9</f>
        <v>0.31791265729089563</v>
      </c>
      <c r="G226" s="20">
        <f ca="1">[1]vypocty6!CR9</f>
        <v>0.44980488014065784</v>
      </c>
      <c r="H226" s="20">
        <f ca="1">[1]vypocty6!CS9</f>
        <v>0.39401161279140301</v>
      </c>
      <c r="I226" s="20">
        <f ca="1">[1]vypocty6!CT9</f>
        <v>0.24924438687392053</v>
      </c>
      <c r="J226" s="20">
        <f ca="1">[1]vypocty2!AH6</f>
        <v>0.41051724137931039</v>
      </c>
    </row>
    <row r="227" spans="1:10">
      <c r="B227" s="2" t="s">
        <v>111</v>
      </c>
      <c r="E227" s="20">
        <f ca="1">[1]vypocty6!CP5</f>
        <v>0.5049240965400229</v>
      </c>
      <c r="F227" s="20">
        <f ca="1">[1]vypocty6!CQ5</f>
        <v>0.47952957518735712</v>
      </c>
      <c r="G227" s="20">
        <f ca="1">[1]vypocty6!CR5</f>
        <v>0.46352409323060678</v>
      </c>
      <c r="H227" s="20">
        <f ca="1">[1]vypocty6!CS5</f>
        <v>0.50147974000828488</v>
      </c>
      <c r="I227" s="20">
        <f ca="1">[1]vypocty6!CT5</f>
        <v>0.40769788545705798</v>
      </c>
      <c r="J227" s="20">
        <f ca="1">[1]vypocty2!AH4</f>
        <v>0.44542309060987695</v>
      </c>
    </row>
    <row r="228" spans="1:10">
      <c r="B228" s="2" t="s">
        <v>112</v>
      </c>
      <c r="C228" s="4"/>
      <c r="D228" s="4"/>
      <c r="E228" s="4"/>
      <c r="F228" s="4"/>
      <c r="G228" s="4"/>
      <c r="H228" s="4"/>
      <c r="I228" s="4"/>
      <c r="J228" s="20">
        <f ca="1">[1]vypocty2!AI8</f>
        <v>0.48252331285262257</v>
      </c>
    </row>
    <row r="229" spans="1:10">
      <c r="A229" s="4"/>
      <c r="H229" s="4"/>
      <c r="I229" s="4"/>
      <c r="J229" s="4"/>
    </row>
    <row r="230" spans="1:10">
      <c r="A230" s="4"/>
      <c r="C230" s="4"/>
      <c r="D230" s="3">
        <v>1</v>
      </c>
      <c r="E230" s="37" t="str">
        <f>[1]vypocty7!Q12</f>
        <v>leden</v>
      </c>
      <c r="F230" s="37" t="str">
        <f>[1]vypocty7!Q13</f>
        <v>únor</v>
      </c>
      <c r="G230" s="37" t="str">
        <f>[1]vypocty7!Q14</f>
        <v>březen</v>
      </c>
      <c r="H230" s="4"/>
      <c r="I230" s="4"/>
      <c r="J230" s="4"/>
    </row>
    <row r="231" spans="1:10">
      <c r="A231" s="4"/>
      <c r="B231" s="2" t="s">
        <v>113</v>
      </c>
      <c r="C231" s="4"/>
      <c r="D231" s="3"/>
      <c r="E231" s="38" t="str">
        <f ca="1">[1]vypocty6!CG11</f>
        <v>-</v>
      </c>
      <c r="F231" s="38" t="str">
        <f ca="1">[1]vypocty6!CG12</f>
        <v>-</v>
      </c>
      <c r="G231" s="38" t="str">
        <f ca="1">[1]vypocty6!CG13</f>
        <v>-</v>
      </c>
      <c r="H231" s="4"/>
      <c r="I231" s="4"/>
      <c r="J231" s="4"/>
    </row>
    <row r="232" spans="1:10">
      <c r="A232" s="4"/>
      <c r="B232" s="2" t="s">
        <v>114</v>
      </c>
      <c r="C232" s="4"/>
      <c r="D232" s="3"/>
      <c r="E232" s="4"/>
      <c r="F232" s="4"/>
      <c r="G232" s="4"/>
      <c r="H232" s="4"/>
      <c r="I232" s="4"/>
      <c r="J232" s="4"/>
    </row>
    <row r="233" spans="1:10">
      <c r="A233" s="4"/>
      <c r="C233" s="4"/>
      <c r="D233" s="3">
        <v>2</v>
      </c>
      <c r="E233" s="37" t="str">
        <f>[1]vypocty7!Q15</f>
        <v>duben</v>
      </c>
      <c r="F233" s="37" t="str">
        <f>[1]vypocty7!Q16</f>
        <v>květen</v>
      </c>
      <c r="G233" s="37" t="str">
        <f>[1]vypocty7!Q17</f>
        <v>červen</v>
      </c>
      <c r="H233" s="4"/>
      <c r="I233" s="4"/>
      <c r="J233" s="4"/>
    </row>
    <row r="234" spans="1:10">
      <c r="A234" s="4"/>
      <c r="C234" s="4"/>
      <c r="D234" s="3"/>
      <c r="E234" s="38">
        <f ca="1">[1]vypocty6!CG14</f>
        <v>0.49667774086378741</v>
      </c>
      <c r="F234" s="38">
        <f ca="1">[1]vypocty6!CG15</f>
        <v>0.31791265729089563</v>
      </c>
      <c r="G234" s="38">
        <f ca="1">[1]vypocty6!CG16</f>
        <v>0.5089285714285714</v>
      </c>
      <c r="H234" s="4"/>
      <c r="I234" s="4"/>
      <c r="J234" s="4"/>
    </row>
    <row r="235" spans="1:10">
      <c r="A235" s="4"/>
      <c r="C235" s="4"/>
      <c r="D235" s="3"/>
      <c r="E235" s="4"/>
      <c r="F235" s="4"/>
      <c r="G235" s="4"/>
      <c r="H235" s="4"/>
      <c r="I235" s="4"/>
      <c r="J235" s="4"/>
    </row>
    <row r="236" spans="1:10">
      <c r="A236" s="4"/>
      <c r="C236" s="4"/>
      <c r="D236" s="3">
        <v>3</v>
      </c>
      <c r="E236" s="37" t="str">
        <f>[1]vypocty7!Q18</f>
        <v>červenec</v>
      </c>
      <c r="F236" s="37" t="str">
        <f>[1]vypocty7!Q19</f>
        <v>srpen</v>
      </c>
      <c r="G236" s="37" t="str">
        <f>[1]vypocty7!Q20</f>
        <v>září</v>
      </c>
      <c r="H236" s="4"/>
      <c r="I236" s="4"/>
      <c r="J236" s="4"/>
    </row>
    <row r="237" spans="1:10">
      <c r="A237" s="4"/>
      <c r="C237" s="4"/>
      <c r="D237" s="3"/>
      <c r="E237" s="38">
        <f ca="1">[1]vypocty6!CG17</f>
        <v>0.55783364579374195</v>
      </c>
      <c r="F237" s="38">
        <f ca="1">[1]vypocty6!CG18</f>
        <v>0.43465227817745805</v>
      </c>
      <c r="G237" s="38">
        <f ca="1">[1]vypocty6!CG19</f>
        <v>0.48252331285262257</v>
      </c>
      <c r="H237" s="4"/>
      <c r="I237" s="4"/>
      <c r="J237" s="4"/>
    </row>
    <row r="238" spans="1:10">
      <c r="A238" s="4"/>
      <c r="C238" s="4"/>
      <c r="D238" s="3"/>
      <c r="E238" s="4"/>
      <c r="F238" s="4"/>
      <c r="G238" s="4"/>
      <c r="H238" s="4"/>
      <c r="I238" s="4"/>
      <c r="J238" s="4"/>
    </row>
    <row r="239" spans="1:10">
      <c r="A239" s="4"/>
      <c r="C239" s="4"/>
      <c r="D239" s="3">
        <v>4</v>
      </c>
      <c r="E239" s="37" t="str">
        <f>[1]vypocty7!Q21</f>
        <v>říjen</v>
      </c>
      <c r="F239" s="37" t="str">
        <f>[1]vypocty7!Q22</f>
        <v>listopad</v>
      </c>
      <c r="G239" s="37" t="str">
        <f>[1]vypocty7!Q23</f>
        <v>prosinec</v>
      </c>
      <c r="H239" s="4"/>
      <c r="I239" s="4"/>
      <c r="J239" s="4"/>
    </row>
    <row r="240" spans="1:10">
      <c r="A240" s="4"/>
      <c r="C240" s="4"/>
      <c r="D240" s="4"/>
      <c r="E240" s="38" t="str">
        <f ca="1">[1]vypocty6!CG20</f>
        <v>-</v>
      </c>
      <c r="F240" s="38" t="str">
        <f ca="1">[1]vypocty6!CG21</f>
        <v>-</v>
      </c>
      <c r="G240" s="38" t="str">
        <f ca="1">[1]vypocty6!CG22</f>
        <v>-</v>
      </c>
      <c r="H240" s="4"/>
      <c r="I240" s="4"/>
      <c r="J240" s="4"/>
    </row>
    <row r="243" spans="1:10">
      <c r="A243" s="15" t="s">
        <v>115</v>
      </c>
      <c r="B243" s="16"/>
      <c r="C243" s="16"/>
      <c r="D243" s="16"/>
      <c r="E243" s="26" t="str">
        <f>[1]vypocty1!Q34</f>
        <v>pondělí</v>
      </c>
      <c r="F243" s="26" t="str">
        <f>[1]vypocty1!R34</f>
        <v>úterý</v>
      </c>
      <c r="G243" s="26" t="str">
        <f>[1]vypocty1!S34</f>
        <v>středa</v>
      </c>
      <c r="H243" s="26" t="str">
        <f>[1]vypocty1!T34</f>
        <v>čtvrtek</v>
      </c>
      <c r="I243" s="26" t="str">
        <f>[1]vypocty1!U34</f>
        <v>pátek</v>
      </c>
      <c r="J243" s="17"/>
    </row>
    <row r="244" spans="1:10">
      <c r="B244" s="2" t="s">
        <v>116</v>
      </c>
      <c r="E244" s="39">
        <f ca="1">[1]vypocty6!BF9</f>
        <v>14</v>
      </c>
      <c r="F244" s="39">
        <f ca="1">[1]vypocty6!BG9</f>
        <v>26</v>
      </c>
      <c r="G244" s="39">
        <f ca="1">[1]vypocty6!BH9</f>
        <v>6</v>
      </c>
      <c r="H244" s="39">
        <f ca="1">[1]vypocty6!BI9</f>
        <v>12</v>
      </c>
      <c r="I244" s="39">
        <f ca="1">[1]vypocty6!BJ9</f>
        <v>12</v>
      </c>
    </row>
    <row r="245" spans="1:10">
      <c r="B245" s="2" t="str">
        <f>"cena spreadu v deň" &amp;" ("&amp;[1]vypocty1!FY13&amp;")"</f>
        <v>cena spreadu v deň (CZK)</v>
      </c>
      <c r="E245" s="40">
        <f ca="1">[1]vypocty6!BL9</f>
        <v>2675.3999999999996</v>
      </c>
      <c r="F245" s="40">
        <f ca="1">[1]vypocty6!BM9</f>
        <v>4968.5999999999985</v>
      </c>
      <c r="G245" s="40">
        <f ca="1">[1]vypocty6!BN9</f>
        <v>1146.5999999999999</v>
      </c>
      <c r="H245" s="40">
        <f ca="1">[1]vypocty6!BO9</f>
        <v>2293.1999999999998</v>
      </c>
      <c r="I245" s="40">
        <f ca="1">[1]vypocty6!BP9</f>
        <v>2293.1999999999998</v>
      </c>
      <c r="J245" s="40"/>
    </row>
    <row r="246" spans="1:10">
      <c r="B246" s="2" t="s">
        <v>117</v>
      </c>
      <c r="E246" s="20">
        <f ca="1">[1]vypocty6!BL5</f>
        <v>0.42296072507552857</v>
      </c>
      <c r="F246" s="20">
        <f ca="1">[1]vypocty6!BM5</f>
        <v>9.7014925373134289E-2</v>
      </c>
      <c r="G246" s="20">
        <f ca="1">[1]vypocty6!BN5</f>
        <v>0.48780487804878042</v>
      </c>
      <c r="H246" s="20">
        <f ca="1">[1]vypocty6!BO5</f>
        <v>0.18720748829953199</v>
      </c>
      <c r="I246" s="20">
        <f ca="1">[1]vypocty6!BP5</f>
        <v>0.28436018957345965</v>
      </c>
    </row>
    <row r="247" spans="1:10">
      <c r="E247" s="41"/>
      <c r="F247" s="41"/>
      <c r="G247" s="41"/>
      <c r="H247" s="41"/>
      <c r="I247" s="41"/>
    </row>
    <row r="248" spans="1:10">
      <c r="D248" s="3">
        <v>1</v>
      </c>
      <c r="E248" s="37" t="str">
        <f>[1]vypocty7!Q12</f>
        <v>leden</v>
      </c>
      <c r="F248" s="37" t="str">
        <f>[1]vypocty7!Q13</f>
        <v>únor</v>
      </c>
      <c r="G248" s="37" t="str">
        <f>[1]vypocty7!Q14</f>
        <v>březen</v>
      </c>
      <c r="H248" s="41"/>
      <c r="I248" s="41"/>
    </row>
    <row r="249" spans="1:10">
      <c r="B249" s="2" t="s">
        <v>118</v>
      </c>
      <c r="D249" s="3"/>
      <c r="E249" s="4" t="str">
        <f ca="1">[1]vypocty8!GO7</f>
        <v>-</v>
      </c>
      <c r="F249" s="4" t="str">
        <f ca="1">[1]vypocty8!GP7</f>
        <v>-</v>
      </c>
      <c r="G249" s="4" t="str">
        <f ca="1">[1]vypocty8!GQ7</f>
        <v>-</v>
      </c>
      <c r="H249" s="41"/>
      <c r="I249" s="41"/>
    </row>
    <row r="250" spans="1:10">
      <c r="B250" s="2" t="s">
        <v>119</v>
      </c>
      <c r="D250" s="4"/>
      <c r="E250" s="42" t="str">
        <f ca="1">[1]vypocty8!HB7</f>
        <v>-</v>
      </c>
      <c r="F250" s="42" t="str">
        <f ca="1">[1]vypocty8!HC7</f>
        <v>-</v>
      </c>
      <c r="G250" s="42" t="str">
        <f ca="1">[1]vypocty8!HD7</f>
        <v>-</v>
      </c>
      <c r="H250" s="41"/>
      <c r="I250" s="41"/>
    </row>
    <row r="251" spans="1:10">
      <c r="B251" s="2" t="s">
        <v>120</v>
      </c>
      <c r="D251" s="3"/>
      <c r="E251" s="38" t="str">
        <f ca="1">[1]vypocty8!HB2</f>
        <v>-</v>
      </c>
      <c r="F251" s="38" t="str">
        <f ca="1">[1]vypocty8!HC2</f>
        <v>-</v>
      </c>
      <c r="G251" s="38" t="str">
        <f ca="1">[1]vypocty8!HD2</f>
        <v>-</v>
      </c>
      <c r="H251" s="41"/>
      <c r="I251" s="41"/>
    </row>
    <row r="252" spans="1:10">
      <c r="D252" s="3"/>
      <c r="E252" s="4"/>
      <c r="F252" s="4"/>
      <c r="G252" s="4"/>
      <c r="H252" s="41"/>
      <c r="I252" s="41"/>
    </row>
    <row r="253" spans="1:10">
      <c r="D253" s="3">
        <v>2</v>
      </c>
      <c r="E253" s="37" t="str">
        <f>[1]vypocty7!Q15</f>
        <v>duben</v>
      </c>
      <c r="F253" s="37" t="str">
        <f>[1]vypocty7!Q16</f>
        <v>květen</v>
      </c>
      <c r="G253" s="37" t="str">
        <f>[1]vypocty7!Q17</f>
        <v>červen</v>
      </c>
      <c r="H253" s="41"/>
      <c r="I253" s="41"/>
    </row>
    <row r="254" spans="1:10">
      <c r="B254" s="2" t="s">
        <v>118</v>
      </c>
      <c r="D254" s="3"/>
      <c r="E254" s="4">
        <f ca="1">[1]vypocty8!GR7</f>
        <v>2</v>
      </c>
      <c r="F254" s="4">
        <f ca="1">[1]vypocty8!GS7</f>
        <v>6</v>
      </c>
      <c r="G254" s="4">
        <f ca="1">[1]vypocty8!GT7</f>
        <v>12</v>
      </c>
      <c r="H254" s="41"/>
      <c r="I254" s="41"/>
    </row>
    <row r="255" spans="1:10">
      <c r="B255" s="2" t="s">
        <v>119</v>
      </c>
      <c r="D255" s="4"/>
      <c r="E255" s="42">
        <f ca="1">[1]vypocty8!HE7</f>
        <v>382.2</v>
      </c>
      <c r="F255" s="42">
        <f ca="1">[1]vypocty8!HF7</f>
        <v>1146.5999999999999</v>
      </c>
      <c r="G255" s="42">
        <f ca="1">[1]vypocty8!HG7</f>
        <v>2293.1999999999998</v>
      </c>
      <c r="H255" s="41"/>
      <c r="I255" s="41"/>
    </row>
    <row r="256" spans="1:10">
      <c r="B256" s="2" t="s">
        <v>120</v>
      </c>
      <c r="D256" s="3"/>
      <c r="E256" s="38">
        <f ca="1">[1]vypocty8!HE2</f>
        <v>3.215434083601286E-2</v>
      </c>
      <c r="F256" s="38">
        <f ca="1">[1]vypocty8!HF2</f>
        <v>0.13761467889908258</v>
      </c>
      <c r="G256" s="38">
        <f ca="1">[1]vypocty8!HG2</f>
        <v>0.20942408376963345</v>
      </c>
      <c r="H256" s="41"/>
      <c r="I256" s="41"/>
    </row>
    <row r="257" spans="1:10">
      <c r="D257" s="3"/>
      <c r="E257" s="4"/>
      <c r="F257" s="4"/>
      <c r="G257" s="4"/>
      <c r="H257" s="41"/>
      <c r="I257" s="41"/>
    </row>
    <row r="258" spans="1:10">
      <c r="D258" s="3">
        <v>3</v>
      </c>
      <c r="E258" s="37" t="str">
        <f>[1]vypocty7!Q18</f>
        <v>červenec</v>
      </c>
      <c r="F258" s="37" t="str">
        <f>[1]vypocty7!Q19</f>
        <v>srpen</v>
      </c>
      <c r="G258" s="37" t="str">
        <f>[1]vypocty7!Q20</f>
        <v>září</v>
      </c>
      <c r="H258" s="41"/>
      <c r="I258" s="41"/>
    </row>
    <row r="259" spans="1:10">
      <c r="B259" s="2" t="s">
        <v>118</v>
      </c>
      <c r="D259" s="3"/>
      <c r="E259" s="4">
        <f ca="1">[1]vypocty8!GU7</f>
        <v>18</v>
      </c>
      <c r="F259" s="4">
        <f ca="1">[1]vypocty8!GV7</f>
        <v>14</v>
      </c>
      <c r="G259" s="4">
        <f ca="1">[1]vypocty8!GW7</f>
        <v>10</v>
      </c>
      <c r="H259" s="41"/>
      <c r="I259" s="41"/>
    </row>
    <row r="260" spans="1:10">
      <c r="B260" s="2" t="s">
        <v>119</v>
      </c>
      <c r="D260" s="4"/>
      <c r="E260" s="42">
        <f ca="1">[1]vypocty8!HH7</f>
        <v>3439.7999999999993</v>
      </c>
      <c r="F260" s="42">
        <f ca="1">[1]vypocty8!HI7</f>
        <v>2675.3999999999996</v>
      </c>
      <c r="G260" s="42">
        <f ca="1">[1]vypocty8!HJ7</f>
        <v>1911</v>
      </c>
      <c r="H260" s="41"/>
      <c r="I260" s="41"/>
    </row>
    <row r="261" spans="1:10">
      <c r="B261" s="2" t="s">
        <v>120</v>
      </c>
      <c r="D261" s="3"/>
      <c r="E261" s="38">
        <f ca="1">[1]vypocty8!HH2</f>
        <v>0.14717906786590348</v>
      </c>
      <c r="F261" s="38">
        <f ca="1">[1]vypocty8!HI2</f>
        <v>1.2389380530973451</v>
      </c>
      <c r="G261" s="38">
        <f ca="1">[1]vypocty8!HJ2</f>
        <v>8.6956521739130432E-2</v>
      </c>
      <c r="H261" s="41"/>
      <c r="I261" s="41"/>
    </row>
    <row r="262" spans="1:10">
      <c r="D262" s="3"/>
      <c r="E262" s="4"/>
      <c r="F262" s="4"/>
      <c r="G262" s="4"/>
      <c r="H262" s="41"/>
      <c r="I262" s="41"/>
    </row>
    <row r="263" spans="1:10">
      <c r="D263" s="3">
        <v>4</v>
      </c>
      <c r="E263" s="37" t="str">
        <f>[1]vypocty7!Q21</f>
        <v>říjen</v>
      </c>
      <c r="F263" s="37" t="str">
        <f>[1]vypocty7!Q22</f>
        <v>listopad</v>
      </c>
      <c r="G263" s="37" t="str">
        <f>[1]vypocty7!Q23</f>
        <v>prosinec</v>
      </c>
      <c r="H263" s="41"/>
      <c r="I263" s="41"/>
    </row>
    <row r="264" spans="1:10">
      <c r="B264" s="2" t="s">
        <v>118</v>
      </c>
      <c r="D264" s="3"/>
      <c r="E264" s="4" t="str">
        <f ca="1">[1]vypocty8!GX7</f>
        <v>-</v>
      </c>
      <c r="F264" s="4" t="str">
        <f ca="1">[1]vypocty8!GY7</f>
        <v>-</v>
      </c>
      <c r="G264" s="4" t="str">
        <f ca="1">[1]vypocty8!GZ7</f>
        <v>-</v>
      </c>
      <c r="H264" s="41"/>
      <c r="I264" s="41"/>
    </row>
    <row r="265" spans="1:10">
      <c r="B265" s="2" t="s">
        <v>119</v>
      </c>
      <c r="D265" s="4"/>
      <c r="E265" s="42" t="str">
        <f ca="1">[1]vypocty8!HK7</f>
        <v>-</v>
      </c>
      <c r="F265" s="42" t="str">
        <f ca="1">[1]vypocty8!HL7</f>
        <v>-</v>
      </c>
      <c r="G265" s="42" t="str">
        <f ca="1">[1]vypocty8!HM7</f>
        <v>-</v>
      </c>
      <c r="H265" s="41"/>
      <c r="I265" s="41"/>
    </row>
    <row r="266" spans="1:10">
      <c r="B266" s="2" t="s">
        <v>120</v>
      </c>
      <c r="E266" s="38" t="str">
        <f ca="1">[1]vypocty8!HK2</f>
        <v>-</v>
      </c>
      <c r="F266" s="38" t="str">
        <f ca="1">[1]vypocty8!HL2</f>
        <v>-</v>
      </c>
      <c r="G266" s="38" t="str">
        <f ca="1">[1]vypocty8!HM2</f>
        <v>-</v>
      </c>
    </row>
    <row r="268" spans="1:10">
      <c r="B268" s="2" t="s">
        <v>121</v>
      </c>
      <c r="J268" s="3">
        <f>IF([1]vypocty7!V28=TRUE,[1]vypocty6!BG2,[1]vypocty1!CB7)</f>
        <v>70</v>
      </c>
    </row>
    <row r="269" spans="1:10">
      <c r="B269" s="2" t="str">
        <f>"cena spreadu" &amp; " (" &amp;[1]vypocty1!FY$13&amp; ")"</f>
        <v>cena spreadu (CZK)</v>
      </c>
      <c r="J269" s="19">
        <f ca="1">[1]vypocty6!BM2</f>
        <v>13377</v>
      </c>
    </row>
    <row r="270" spans="1:10">
      <c r="B270" s="2" t="s">
        <v>122</v>
      </c>
      <c r="J270" s="20">
        <f ca="1">[1]vypocty2!DL54</f>
        <v>0.17469428500124781</v>
      </c>
    </row>
    <row r="272" spans="1:10">
      <c r="A272" s="15" t="s">
        <v>123</v>
      </c>
      <c r="B272" s="16" t="s">
        <v>124</v>
      </c>
      <c r="C272" s="16"/>
      <c r="D272" s="16"/>
      <c r="E272" s="17"/>
      <c r="F272" s="17"/>
      <c r="G272" s="17"/>
      <c r="H272" s="17"/>
      <c r="I272" s="17"/>
      <c r="J272" s="43">
        <f>[1]vypocty1!GK11</f>
        <v>0.4</v>
      </c>
    </row>
    <row r="273" spans="1:10">
      <c r="A273" s="4"/>
      <c r="B273" s="2" t="s">
        <v>125</v>
      </c>
      <c r="J273" s="40">
        <f ca="1">[1]vypocty5!FQ15</f>
        <v>0.4</v>
      </c>
    </row>
    <row r="274" spans="1:10">
      <c r="B274" s="2" t="s">
        <v>126</v>
      </c>
      <c r="J274" s="40">
        <f ca="1">[1]vypocty5!FQ12</f>
        <v>0.1</v>
      </c>
    </row>
    <row r="275" spans="1:10">
      <c r="B275" s="2" t="s">
        <v>127</v>
      </c>
      <c r="J275" s="40">
        <f ca="1">[1]vypocty5!FQ18</f>
        <v>0.32857142857142874</v>
      </c>
    </row>
    <row r="276" spans="1:10">
      <c r="B276" s="2" t="s">
        <v>128</v>
      </c>
      <c r="J276" s="40">
        <f ca="1">[1]vypocty5!FQ21</f>
        <v>11.500000000000005</v>
      </c>
    </row>
    <row r="277" spans="1:10">
      <c r="J277" s="40"/>
    </row>
    <row r="278" spans="1:10">
      <c r="E278" s="30" t="str">
        <f>[1]vypocty1!Q34</f>
        <v>pondělí</v>
      </c>
      <c r="F278" s="30" t="str">
        <f>[1]vypocty1!R34</f>
        <v>úterý</v>
      </c>
      <c r="G278" s="30" t="str">
        <f>[1]vypocty1!S34</f>
        <v>středa</v>
      </c>
      <c r="H278" s="30" t="str">
        <f>[1]vypocty1!T34</f>
        <v>čtvrtek</v>
      </c>
      <c r="I278" s="30" t="str">
        <f>[1]vypocty1!U34</f>
        <v>pátek</v>
      </c>
      <c r="J278" s="40"/>
    </row>
    <row r="279" spans="1:10">
      <c r="B279" s="2" t="s">
        <v>129</v>
      </c>
      <c r="E279" s="40">
        <f ca="1">[1]vypocty7!GZ7</f>
        <v>1.7000000000000002</v>
      </c>
      <c r="F279" s="40">
        <f ca="1">[1]vypocty7!HA7</f>
        <v>3.9999999999999996</v>
      </c>
      <c r="G279" s="40">
        <f ca="1">[1]vypocty7!HB7</f>
        <v>1</v>
      </c>
      <c r="H279" s="40">
        <f ca="1">[1]vypocty7!HC7</f>
        <v>1.7999999999999998</v>
      </c>
      <c r="I279" s="40">
        <f ca="1">[1]vypocty7!HD7</f>
        <v>1.6</v>
      </c>
      <c r="J279" s="40"/>
    </row>
    <row r="280" spans="1:10">
      <c r="B280" s="2" t="s">
        <v>130</v>
      </c>
      <c r="E280" s="20">
        <f ca="1">[1]vypocty7!GZ4</f>
        <v>0.14782608695652169</v>
      </c>
      <c r="F280" s="20">
        <f ca="1">[1]vypocty7!HA4</f>
        <v>0.34782608695652156</v>
      </c>
      <c r="G280" s="20">
        <f ca="1">[1]vypocty7!HB4</f>
        <v>8.6956521739130391E-2</v>
      </c>
      <c r="H280" s="20">
        <f ca="1">[1]vypocty7!HC4</f>
        <v>0.15652173913043468</v>
      </c>
      <c r="I280" s="20">
        <f ca="1">[1]vypocty7!HD4</f>
        <v>0.13913043478260864</v>
      </c>
      <c r="J280" s="40"/>
    </row>
    <row r="281" spans="1:10">
      <c r="J281" s="40"/>
    </row>
    <row r="282" spans="1:10">
      <c r="D282" s="3">
        <v>1</v>
      </c>
      <c r="E282" s="37" t="str">
        <f>[1]vypocty7!Q12</f>
        <v>leden</v>
      </c>
      <c r="F282" s="37" t="str">
        <f>[1]vypocty7!Q13</f>
        <v>únor</v>
      </c>
      <c r="G282" s="37" t="str">
        <f>[1]vypocty7!Q14</f>
        <v>březen</v>
      </c>
      <c r="J282" s="40"/>
    </row>
    <row r="283" spans="1:10">
      <c r="B283" s="2" t="s">
        <v>131</v>
      </c>
      <c r="D283" s="3"/>
      <c r="E283" s="42" t="str">
        <f ca="1">[1]vypocty8!IB7</f>
        <v>-</v>
      </c>
      <c r="F283" s="42" t="str">
        <f ca="1">[1]vypocty8!IC7</f>
        <v>-</v>
      </c>
      <c r="G283" s="42" t="str">
        <f ca="1">[1]vypocty8!ID7</f>
        <v>-</v>
      </c>
      <c r="J283" s="40"/>
    </row>
    <row r="284" spans="1:10">
      <c r="B284" s="2" t="s">
        <v>130</v>
      </c>
      <c r="D284" s="3"/>
      <c r="E284" s="38" t="str">
        <f ca="1">[1]vypocty8!IB4</f>
        <v>-</v>
      </c>
      <c r="F284" s="38" t="str">
        <f ca="1">[1]vypocty8!IC4</f>
        <v>-</v>
      </c>
      <c r="G284" s="38" t="str">
        <f ca="1">[1]vypocty8!ID4</f>
        <v>-</v>
      </c>
      <c r="J284" s="40"/>
    </row>
    <row r="285" spans="1:10">
      <c r="D285" s="3"/>
      <c r="E285" s="4"/>
      <c r="F285" s="4"/>
      <c r="G285" s="4"/>
      <c r="J285" s="40"/>
    </row>
    <row r="286" spans="1:10">
      <c r="D286" s="3">
        <v>2</v>
      </c>
      <c r="E286" s="37" t="str">
        <f>[1]vypocty7!Q15</f>
        <v>duben</v>
      </c>
      <c r="F286" s="37" t="str">
        <f>[1]vypocty7!Q16</f>
        <v>květen</v>
      </c>
      <c r="G286" s="37" t="str">
        <f>[1]vypocty7!Q17</f>
        <v>červen</v>
      </c>
      <c r="J286" s="40"/>
    </row>
    <row r="287" spans="1:10">
      <c r="B287" s="2" t="s">
        <v>131</v>
      </c>
      <c r="D287" s="3"/>
      <c r="E287" s="42">
        <f ca="1">[1]vypocty8!IE7</f>
        <v>0.4</v>
      </c>
      <c r="F287" s="42">
        <f ca="1">[1]vypocty8!IF7</f>
        <v>0.60000000000000009</v>
      </c>
      <c r="G287" s="42">
        <f ca="1">[1]vypocty8!IG7</f>
        <v>1.6</v>
      </c>
      <c r="J287" s="40"/>
    </row>
    <row r="288" spans="1:10">
      <c r="B288" s="2" t="s">
        <v>130</v>
      </c>
      <c r="D288" s="3"/>
      <c r="E288" s="38">
        <f ca="1">[1]vypocty8!IE4</f>
        <v>3.478260869565216E-2</v>
      </c>
      <c r="F288" s="38">
        <f ca="1">[1]vypocty8!IF4</f>
        <v>5.2173913043478244E-2</v>
      </c>
      <c r="G288" s="38">
        <f ca="1">[1]vypocty8!IG4</f>
        <v>0.13913043478260864</v>
      </c>
      <c r="J288" s="40"/>
    </row>
    <row r="289" spans="1:10">
      <c r="D289" s="3"/>
      <c r="E289" s="4"/>
      <c r="F289" s="4"/>
      <c r="G289" s="4"/>
      <c r="J289" s="40"/>
    </row>
    <row r="290" spans="1:10">
      <c r="D290" s="3">
        <v>3</v>
      </c>
      <c r="E290" s="37" t="str">
        <f>[1]vypocty7!Q18</f>
        <v>červenec</v>
      </c>
      <c r="F290" s="37" t="str">
        <f>[1]vypocty7!Q19</f>
        <v>srpen</v>
      </c>
      <c r="G290" s="37" t="str">
        <f>[1]vypocty7!Q20</f>
        <v>září</v>
      </c>
      <c r="J290" s="40"/>
    </row>
    <row r="291" spans="1:10">
      <c r="B291" s="2" t="s">
        <v>131</v>
      </c>
      <c r="D291" s="3"/>
      <c r="E291" s="42">
        <f ca="1">[1]vypocty8!IH7</f>
        <v>3.0999999999999996</v>
      </c>
      <c r="F291" s="42">
        <f ca="1">[1]vypocty8!II7</f>
        <v>2.5</v>
      </c>
      <c r="G291" s="42">
        <f ca="1">[1]vypocty8!IJ7</f>
        <v>1.9</v>
      </c>
      <c r="J291" s="40"/>
    </row>
    <row r="292" spans="1:10">
      <c r="B292" s="2" t="s">
        <v>130</v>
      </c>
      <c r="D292" s="3"/>
      <c r="E292" s="38">
        <f ca="1">[1]vypocty8!IH4</f>
        <v>0.26956521739130418</v>
      </c>
      <c r="F292" s="38">
        <f ca="1">[1]vypocty8!II4</f>
        <v>0.217391304347826</v>
      </c>
      <c r="G292" s="38">
        <f ca="1">[1]vypocty8!IJ4</f>
        <v>0.16521739130434773</v>
      </c>
      <c r="J292" s="40"/>
    </row>
    <row r="293" spans="1:10">
      <c r="D293" s="3"/>
      <c r="E293" s="4"/>
      <c r="F293" s="4"/>
      <c r="G293" s="4"/>
      <c r="J293" s="40"/>
    </row>
    <row r="294" spans="1:10">
      <c r="D294" s="3">
        <v>4</v>
      </c>
      <c r="E294" s="37" t="str">
        <f>[1]vypocty7!Q21</f>
        <v>říjen</v>
      </c>
      <c r="F294" s="37" t="str">
        <f>[1]vypocty7!Q22</f>
        <v>listopad</v>
      </c>
      <c r="G294" s="37" t="str">
        <f>[1]vypocty7!Q23</f>
        <v>prosinec</v>
      </c>
      <c r="J294" s="40"/>
    </row>
    <row r="295" spans="1:10">
      <c r="B295" s="2" t="s">
        <v>131</v>
      </c>
      <c r="D295" s="3"/>
      <c r="E295" s="42" t="str">
        <f ca="1">[1]vypocty8!IK7</f>
        <v>-</v>
      </c>
      <c r="F295" s="42" t="str">
        <f ca="1">[1]vypocty8!IL7</f>
        <v>-</v>
      </c>
      <c r="G295" s="42" t="str">
        <f ca="1">[1]vypocty8!IM7</f>
        <v>-</v>
      </c>
      <c r="J295" s="40"/>
    </row>
    <row r="296" spans="1:10">
      <c r="B296" s="2" t="s">
        <v>130</v>
      </c>
      <c r="E296" s="38" t="str">
        <f ca="1">[1]vypocty8!IK4</f>
        <v>-</v>
      </c>
      <c r="F296" s="38" t="str">
        <f ca="1">[1]vypocty8!IL4</f>
        <v>-</v>
      </c>
      <c r="G296" s="38" t="str">
        <f ca="1">[1]vypocty8!IM4</f>
        <v>-</v>
      </c>
      <c r="J296" s="40"/>
    </row>
    <row r="297" spans="1:10">
      <c r="J297" s="40"/>
    </row>
    <row r="298" spans="1:10">
      <c r="J298" s="40"/>
    </row>
    <row r="299" spans="1:10">
      <c r="A299" s="15" t="s">
        <v>132</v>
      </c>
      <c r="B299" s="16" t="s">
        <v>133</v>
      </c>
      <c r="C299" s="16"/>
      <c r="D299" s="16"/>
      <c r="E299" s="17"/>
      <c r="F299" s="17"/>
      <c r="G299" s="17"/>
      <c r="H299" s="17"/>
      <c r="I299" s="17"/>
      <c r="J299" s="44">
        <f ca="1">[1]vypocty6!AZ26</f>
        <v>330.70000000000005</v>
      </c>
    </row>
    <row r="300" spans="1:10">
      <c r="B300" s="2" t="s">
        <v>134</v>
      </c>
      <c r="J300" s="45">
        <f ca="1">[1]vypocty6!BA26</f>
        <v>479.6</v>
      </c>
    </row>
    <row r="301" spans="1:10">
      <c r="B301" s="2" t="s">
        <v>135</v>
      </c>
      <c r="J301" s="45">
        <f ca="1">[1]vypocty6!BB26</f>
        <v>-148.9</v>
      </c>
    </row>
    <row r="303" spans="1:10">
      <c r="E303" s="30" t="str">
        <f>[1]vypocty1!Q34</f>
        <v>pondělí</v>
      </c>
      <c r="F303" s="30" t="str">
        <f>[1]vypocty1!R34</f>
        <v>úterý</v>
      </c>
      <c r="G303" s="30" t="str">
        <f>[1]vypocty1!S34</f>
        <v>středa</v>
      </c>
      <c r="H303" s="30" t="str">
        <f>[1]vypocty1!T34</f>
        <v>čtvrtek</v>
      </c>
      <c r="I303" s="30" t="str">
        <f>[1]vypocty1!U34</f>
        <v>pátek</v>
      </c>
    </row>
    <row r="304" spans="1:10">
      <c r="B304" s="2" t="s">
        <v>136</v>
      </c>
      <c r="E304" s="39">
        <f ca="1">[1]vypocty6!AZ15</f>
        <v>6.4000000000000057</v>
      </c>
      <c r="F304" s="39">
        <f ca="1">[1]vypocty6!BA15</f>
        <v>242.00000000000003</v>
      </c>
      <c r="G304" s="39">
        <f ca="1">[1]vypocty6!BB15</f>
        <v>6.3000000000000007</v>
      </c>
      <c r="H304" s="39">
        <f ca="1">[1]vypocty6!BC15</f>
        <v>36.200000000000003</v>
      </c>
      <c r="I304" s="39">
        <f ca="1">[1]vypocty6!BD15</f>
        <v>39.800000000000011</v>
      </c>
    </row>
    <row r="305" spans="2:10">
      <c r="B305" s="2" t="s">
        <v>137</v>
      </c>
      <c r="E305" s="39">
        <f ca="1">[1]vypocty6!AZ19</f>
        <v>41.7</v>
      </c>
      <c r="F305" s="39">
        <f ca="1">[1]vypocty6!BA19</f>
        <v>265.5</v>
      </c>
      <c r="G305" s="39">
        <f ca="1">[1]vypocty6!BB19</f>
        <v>26.3</v>
      </c>
      <c r="H305" s="39">
        <f ca="1">[1]vypocty6!BC19</f>
        <v>73.7</v>
      </c>
      <c r="I305" s="39">
        <f ca="1">[1]vypocty6!BD19</f>
        <v>72.400000000000006</v>
      </c>
    </row>
    <row r="306" spans="2:10">
      <c r="B306" s="2" t="s">
        <v>138</v>
      </c>
      <c r="E306" s="39">
        <f ca="1">[1]vypocty6!AZ21</f>
        <v>-35.299999999999997</v>
      </c>
      <c r="F306" s="39">
        <f ca="1">[1]vypocty6!BA21</f>
        <v>-23.5</v>
      </c>
      <c r="G306" s="39">
        <f ca="1">[1]vypocty6!BB21</f>
        <v>-20</v>
      </c>
      <c r="H306" s="39">
        <f ca="1">[1]vypocty6!BC21</f>
        <v>-37.5</v>
      </c>
      <c r="I306" s="39">
        <f ca="1">[1]vypocty6!BD21</f>
        <v>-32.6</v>
      </c>
    </row>
    <row r="308" spans="2:10">
      <c r="B308" s="2" t="s">
        <v>139</v>
      </c>
      <c r="E308" s="40">
        <f ca="1">[1]vypocty6!AZ23</f>
        <v>3.2000000000000028</v>
      </c>
      <c r="F308" s="40">
        <f ca="1">[1]vypocty6!BA23</f>
        <v>121</v>
      </c>
      <c r="G308" s="40">
        <f ca="1">[1]vypocty6!BB23</f>
        <v>3.1500000000000004</v>
      </c>
      <c r="H308" s="40">
        <f ca="1">[1]vypocty6!BC23</f>
        <v>18.100000000000001</v>
      </c>
      <c r="I308" s="40">
        <f ca="1">[1]vypocty6!BD23</f>
        <v>19.900000000000002</v>
      </c>
    </row>
    <row r="309" spans="2:10">
      <c r="B309" s="2" t="s">
        <v>140</v>
      </c>
      <c r="E309" s="40">
        <f ca="1">[1]vypocty6!BA11</f>
        <v>66.140000000000015</v>
      </c>
    </row>
    <row r="310" spans="2:10">
      <c r="J310" s="40"/>
    </row>
    <row r="311" spans="2:10">
      <c r="J311" s="40"/>
    </row>
    <row r="312" spans="2:10">
      <c r="D312" s="3">
        <v>1</v>
      </c>
      <c r="E312" s="37" t="str">
        <f>[1]vypocty7!Q12</f>
        <v>leden</v>
      </c>
      <c r="F312" s="37" t="str">
        <f>[1]vypocty7!Q13</f>
        <v>únor</v>
      </c>
      <c r="G312" s="37" t="str">
        <f>[1]vypocty7!Q14</f>
        <v>březen</v>
      </c>
      <c r="J312" s="40"/>
    </row>
    <row r="313" spans="2:10">
      <c r="B313" s="2" t="s">
        <v>141</v>
      </c>
      <c r="D313" s="3"/>
      <c r="E313" s="46" t="str">
        <f ca="1">[1]vypocty2!ER9</f>
        <v>-</v>
      </c>
      <c r="F313" s="46" t="str">
        <f ca="1">[1]vypocty2!ES9</f>
        <v>-</v>
      </c>
      <c r="G313" s="46" t="str">
        <f ca="1">[1]vypocty2!ET9</f>
        <v>-</v>
      </c>
      <c r="J313" s="40"/>
    </row>
    <row r="314" spans="2:10">
      <c r="B314" s="2" t="s">
        <v>142</v>
      </c>
      <c r="D314" s="3"/>
      <c r="E314" s="38" t="str">
        <f ca="1">[1]vypocty2!ER4</f>
        <v>-</v>
      </c>
      <c r="F314" s="38" t="str">
        <f ca="1">[1]vypocty2!ES4</f>
        <v>-</v>
      </c>
      <c r="G314" s="38" t="str">
        <f ca="1">[1]vypocty2!ET4</f>
        <v>-</v>
      </c>
      <c r="J314" s="40"/>
    </row>
    <row r="315" spans="2:10">
      <c r="D315" s="3"/>
      <c r="E315" s="4"/>
      <c r="F315" s="4"/>
      <c r="G315" s="4"/>
      <c r="J315" s="40"/>
    </row>
    <row r="316" spans="2:10">
      <c r="D316" s="3">
        <v>2</v>
      </c>
      <c r="E316" s="37" t="str">
        <f>[1]vypocty7!Q15</f>
        <v>duben</v>
      </c>
      <c r="F316" s="37" t="str">
        <f>[1]vypocty7!Q16</f>
        <v>květen</v>
      </c>
      <c r="G316" s="37" t="str">
        <f>[1]vypocty7!Q17</f>
        <v>červen</v>
      </c>
      <c r="J316" s="40"/>
    </row>
    <row r="317" spans="2:10">
      <c r="B317" s="2" t="s">
        <v>141</v>
      </c>
      <c r="D317" s="3"/>
      <c r="E317" s="46">
        <f ca="1">[1]vypocty2!EU9</f>
        <v>59.800000000000004</v>
      </c>
      <c r="F317" s="46">
        <f ca="1">[1]vypocty2!EV9</f>
        <v>9.3999999999999968</v>
      </c>
      <c r="G317" s="46">
        <f ca="1">[1]vypocty2!EW9</f>
        <v>54.900000000000006</v>
      </c>
      <c r="J317" s="40"/>
    </row>
    <row r="318" spans="2:10">
      <c r="B318" s="2" t="s">
        <v>142</v>
      </c>
      <c r="D318" s="3"/>
      <c r="E318" s="38">
        <f ca="1">[1]vypocty2!EU4</f>
        <v>0.18082854550952523</v>
      </c>
      <c r="F318" s="38">
        <f ca="1">[1]vypocty2!EV4</f>
        <v>2.8424553976413653E-2</v>
      </c>
      <c r="G318" s="38">
        <f ca="1">[1]vypocty2!EW4</f>
        <v>0.16601149077713939</v>
      </c>
      <c r="J318" s="40"/>
    </row>
    <row r="319" spans="2:10">
      <c r="D319" s="3"/>
      <c r="E319" s="4"/>
      <c r="F319" s="4"/>
      <c r="G319" s="4"/>
      <c r="J319" s="40"/>
    </row>
    <row r="320" spans="2:10">
      <c r="D320" s="3">
        <v>3</v>
      </c>
      <c r="E320" s="37" t="str">
        <f>[1]vypocty7!Q18</f>
        <v>červenec</v>
      </c>
      <c r="F320" s="37" t="str">
        <f>[1]vypocty7!Q19</f>
        <v>srpen</v>
      </c>
      <c r="G320" s="37" t="str">
        <f>[1]vypocty7!Q20</f>
        <v>září</v>
      </c>
    </row>
    <row r="321" spans="1:10">
      <c r="B321" s="2" t="s">
        <v>141</v>
      </c>
      <c r="D321" s="3"/>
      <c r="E321" s="46">
        <f ca="1">[1]vypocty2!EX9</f>
        <v>104.30000000000001</v>
      </c>
      <c r="F321" s="46">
        <f ca="1">[1]vypocty2!EY9</f>
        <v>-2.6999999999999957</v>
      </c>
      <c r="G321" s="46">
        <f ca="1">[1]vypocty2!EZ9</f>
        <v>105</v>
      </c>
    </row>
    <row r="322" spans="1:10">
      <c r="B322" s="2" t="s">
        <v>142</v>
      </c>
      <c r="D322" s="3"/>
      <c r="E322" s="38">
        <f ca="1">[1]vypocty2!EX4</f>
        <v>0.31539159358935592</v>
      </c>
      <c r="F322" s="38">
        <f ca="1">[1]vypocty2!EY4</f>
        <v>-8.1644995464166779E-3</v>
      </c>
      <c r="G322" s="38">
        <f ca="1">[1]vypocty2!EZ4</f>
        <v>0.31750831569398241</v>
      </c>
    </row>
    <row r="323" spans="1:10">
      <c r="A323" s="4"/>
      <c r="D323" s="3"/>
      <c r="E323" s="4"/>
      <c r="F323" s="4"/>
      <c r="G323" s="4"/>
      <c r="H323" s="4"/>
      <c r="I323" s="4"/>
      <c r="J323" s="4"/>
    </row>
    <row r="324" spans="1:10">
      <c r="A324" s="4"/>
      <c r="D324" s="3">
        <v>4</v>
      </c>
      <c r="E324" s="37" t="str">
        <f>[1]vypocty7!Q21</f>
        <v>říjen</v>
      </c>
      <c r="F324" s="37" t="str">
        <f>[1]vypocty7!Q22</f>
        <v>listopad</v>
      </c>
      <c r="G324" s="37" t="str">
        <f>[1]vypocty7!Q23</f>
        <v>prosinec</v>
      </c>
      <c r="H324" s="4"/>
      <c r="I324" s="4"/>
      <c r="J324" s="4"/>
    </row>
    <row r="325" spans="1:10">
      <c r="A325" s="4"/>
      <c r="B325" s="2" t="s">
        <v>141</v>
      </c>
      <c r="D325" s="3"/>
      <c r="E325" s="46" t="str">
        <f ca="1">[1]vypocty2!FA9</f>
        <v>-</v>
      </c>
      <c r="F325" s="46" t="str">
        <f ca="1">[1]vypocty2!FB9</f>
        <v>-</v>
      </c>
      <c r="G325" s="46" t="str">
        <f ca="1">[1]vypocty2!FC9</f>
        <v>-</v>
      </c>
      <c r="H325" s="4"/>
      <c r="I325" s="4"/>
      <c r="J325" s="4"/>
    </row>
    <row r="326" spans="1:10">
      <c r="A326" s="4"/>
      <c r="B326" s="2" t="s">
        <v>142</v>
      </c>
      <c r="E326" s="38" t="str">
        <f ca="1">[1]vypocty2!FA4</f>
        <v>-</v>
      </c>
      <c r="F326" s="38" t="str">
        <f ca="1">[1]vypocty2!FB4</f>
        <v>-</v>
      </c>
      <c r="G326" s="38" t="str">
        <f ca="1">[1]vypocty2!FC4</f>
        <v>-</v>
      </c>
      <c r="H326" s="4"/>
      <c r="I326" s="4"/>
      <c r="J326" s="4"/>
    </row>
    <row r="327" spans="1:10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 spans="1:10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 spans="1:10">
      <c r="A329" s="15" t="s">
        <v>143</v>
      </c>
      <c r="B329" s="16" t="str">
        <f>"daň " &amp;[1]vypocty1!Y40&amp; "% zo zisku" &amp;" (" &amp;[1]vypocty1!FY$13&amp; ")"</f>
        <v>daň 19% zo zisku (CZK)</v>
      </c>
      <c r="C329" s="16"/>
      <c r="D329" s="16"/>
      <c r="E329" s="17"/>
      <c r="F329" s="17"/>
      <c r="G329" s="17"/>
      <c r="H329" s="17"/>
      <c r="I329" s="17"/>
      <c r="J329" s="43">
        <f ca="1">[1]vypocty1!Y44</f>
        <v>12007.3863</v>
      </c>
    </row>
    <row r="330" spans="1:10">
      <c r="A330" s="47"/>
      <c r="D330" s="3">
        <v>1</v>
      </c>
      <c r="E330" s="30" t="str">
        <f>[1]vypocty7!Q12</f>
        <v>leden</v>
      </c>
      <c r="F330" s="30" t="str">
        <f>[1]vypocty7!Q13</f>
        <v>únor</v>
      </c>
      <c r="G330" s="30" t="str">
        <f>[1]vypocty7!Q14</f>
        <v>březen</v>
      </c>
      <c r="J330" s="40"/>
    </row>
    <row r="331" spans="1:10">
      <c r="A331" s="47"/>
      <c r="D331" s="3"/>
      <c r="E331" s="19" t="str">
        <f ca="1">[1]vypocty8!HO5</f>
        <v>-</v>
      </c>
      <c r="F331" s="19" t="str">
        <f ca="1">[1]vypocty8!HP5</f>
        <v>-</v>
      </c>
      <c r="G331" s="19" t="str">
        <f ca="1">[1]vypocty8!HQ5</f>
        <v>-</v>
      </c>
      <c r="J331" s="40"/>
    </row>
    <row r="332" spans="1:10">
      <c r="A332" s="47"/>
      <c r="B332" s="48" t="s">
        <v>144</v>
      </c>
      <c r="D332" s="3">
        <v>2</v>
      </c>
      <c r="E332" s="30" t="str">
        <f>[1]vypocty7!Q15</f>
        <v>duben</v>
      </c>
      <c r="F332" s="30" t="str">
        <f>[1]vypocty7!Q16</f>
        <v>květen</v>
      </c>
      <c r="G332" s="30" t="str">
        <f>[1]vypocty7!Q17</f>
        <v>červen</v>
      </c>
      <c r="J332" s="40"/>
    </row>
    <row r="333" spans="1:10">
      <c r="A333" s="47"/>
      <c r="B333" s="48" t="s">
        <v>145</v>
      </c>
      <c r="D333" s="3"/>
      <c r="E333" s="19">
        <f ca="1">[1]vypocty8!HR5</f>
        <v>2185.8017999999997</v>
      </c>
      <c r="F333" s="19">
        <f ca="1">[1]vypocty8!HS5</f>
        <v>1365.2183999999997</v>
      </c>
      <c r="G333" s="19">
        <f ca="1">[1]vypocty8!HT5</f>
        <v>1644.7977000000003</v>
      </c>
      <c r="J333" s="40"/>
    </row>
    <row r="334" spans="1:10">
      <c r="A334" s="47"/>
      <c r="D334" s="3">
        <v>3</v>
      </c>
      <c r="E334" s="30" t="str">
        <f>[1]vypocty7!Q18</f>
        <v>červenec</v>
      </c>
      <c r="F334" s="30" t="str">
        <f>[1]vypocty7!Q19</f>
        <v>srpen</v>
      </c>
      <c r="G334" s="30" t="str">
        <f>[1]vypocty7!Q20</f>
        <v>září</v>
      </c>
      <c r="J334" s="40"/>
    </row>
    <row r="335" spans="1:10">
      <c r="A335" s="47"/>
      <c r="D335" s="3"/>
      <c r="E335" s="19">
        <f ca="1">[1]vypocty8!HU5</f>
        <v>3787.0286999999998</v>
      </c>
      <c r="F335" s="19">
        <f ca="1">[1]vypocty8!HV5</f>
        <v>-98.034299999999959</v>
      </c>
      <c r="G335" s="19">
        <f ca="1">[1]vypocty8!HW5</f>
        <v>3812.4450000000002</v>
      </c>
      <c r="J335" s="40"/>
    </row>
    <row r="336" spans="1:10">
      <c r="A336" s="47"/>
      <c r="D336" s="3">
        <v>4</v>
      </c>
      <c r="E336" s="30" t="str">
        <f>[1]vypocty7!Q21</f>
        <v>říjen</v>
      </c>
      <c r="F336" s="30" t="str">
        <f>[1]vypocty7!Q22</f>
        <v>listopad</v>
      </c>
      <c r="G336" s="30" t="str">
        <f>[1]vypocty7!Q23</f>
        <v>prosinec</v>
      </c>
      <c r="J336" s="40"/>
    </row>
    <row r="337" spans="1:10">
      <c r="A337" s="47"/>
      <c r="E337" s="19" t="str">
        <f ca="1">[1]vypocty8!HX5</f>
        <v>-</v>
      </c>
      <c r="F337" s="19" t="str">
        <f ca="1">[1]vypocty8!HY5</f>
        <v>-</v>
      </c>
      <c r="G337" s="19" t="str">
        <f ca="1">[1]vypocty8!HZ5</f>
        <v>-</v>
      </c>
      <c r="J337" s="40"/>
    </row>
    <row r="338" spans="1:10">
      <c r="A338" s="47"/>
      <c r="J338" s="40"/>
    </row>
    <row r="339" spans="1:10">
      <c r="A339" s="47"/>
      <c r="B339" s="49" t="str">
        <f>"čistý zisk po odrátaní dane " &amp;[1]vypocty1!Y40&amp; "%"</f>
        <v>čistý zisk po odrátaní dane 19%</v>
      </c>
      <c r="C339" s="49"/>
      <c r="D339" s="49"/>
      <c r="E339" s="50"/>
      <c r="F339" s="50"/>
      <c r="G339" s="50"/>
      <c r="H339" s="50"/>
      <c r="I339" s="50" t="str">
        <f>[1]vypocty1!FY$13</f>
        <v>CZK</v>
      </c>
      <c r="J339" s="51">
        <f ca="1">J30-J329</f>
        <v>146739.38370000001</v>
      </c>
    </row>
    <row r="340" spans="1:10">
      <c r="B340" s="4"/>
      <c r="C340" s="4"/>
      <c r="D340" s="4"/>
      <c r="E340" s="4"/>
      <c r="F340" s="4"/>
      <c r="G340" s="4"/>
      <c r="H340" s="4"/>
      <c r="I340" s="4"/>
      <c r="J340" s="4"/>
    </row>
    <row r="341" spans="1:10">
      <c r="A341" s="15" t="s">
        <v>146</v>
      </c>
      <c r="B341" s="16" t="s">
        <v>147</v>
      </c>
      <c r="C341" s="35"/>
      <c r="D341" s="35"/>
      <c r="E341" s="35"/>
      <c r="F341" s="35"/>
      <c r="G341" s="35"/>
      <c r="H341" s="35"/>
      <c r="I341" s="35"/>
      <c r="J341" s="35"/>
    </row>
    <row r="342" spans="1:10">
      <c r="C342" s="4"/>
      <c r="D342" s="3">
        <v>1</v>
      </c>
      <c r="E342" s="30" t="str">
        <f>[1]vypocty7!Q12</f>
        <v>leden</v>
      </c>
      <c r="F342" s="30" t="str">
        <f>[1]vypocty7!Q13</f>
        <v>únor</v>
      </c>
      <c r="G342" s="30" t="str">
        <f>[1]vypocty7!Q14</f>
        <v>březen</v>
      </c>
      <c r="H342" s="4"/>
      <c r="I342" s="4"/>
      <c r="J342" s="4"/>
    </row>
    <row r="343" spans="1:10">
      <c r="C343" s="4"/>
      <c r="D343" s="3"/>
      <c r="E343" s="19" t="str">
        <f ca="1">[1]vypocty2!HW8</f>
        <v>-</v>
      </c>
      <c r="F343" s="19" t="str">
        <f ca="1">[1]vypocty2!HX8</f>
        <v>-</v>
      </c>
      <c r="G343" s="19" t="str">
        <f ca="1">[1]vypocty2!HY8</f>
        <v>-</v>
      </c>
      <c r="H343" s="4"/>
      <c r="I343" s="4"/>
      <c r="J343" s="4"/>
    </row>
    <row r="344" spans="1:10">
      <c r="C344" s="4"/>
      <c r="D344" s="3">
        <v>2</v>
      </c>
      <c r="E344" s="30" t="str">
        <f>[1]vypocty7!Q15</f>
        <v>duben</v>
      </c>
      <c r="F344" s="30" t="str">
        <f>[1]vypocty7!Q16</f>
        <v>květen</v>
      </c>
      <c r="G344" s="30" t="str">
        <f>[1]vypocty7!Q17</f>
        <v>červen</v>
      </c>
      <c r="H344" s="4"/>
      <c r="I344" s="4"/>
      <c r="J344" s="4"/>
    </row>
    <row r="345" spans="1:10">
      <c r="C345" s="4"/>
      <c r="D345" s="3"/>
      <c r="E345" s="19" t="str">
        <f ca="1">[1]vypocty2!HZ8</f>
        <v>-</v>
      </c>
      <c r="F345" s="19" t="str">
        <f ca="1">[1]vypocty2!IA8</f>
        <v>-</v>
      </c>
      <c r="G345" s="19" t="str">
        <f ca="1">[1]vypocty2!IB8</f>
        <v>-</v>
      </c>
      <c r="H345" s="4"/>
      <c r="I345" s="4"/>
      <c r="J345" s="4"/>
    </row>
    <row r="346" spans="1:10">
      <c r="C346" s="4"/>
      <c r="D346" s="3">
        <v>3</v>
      </c>
      <c r="E346" s="30" t="str">
        <f>[1]vypocty7!Q18</f>
        <v>červenec</v>
      </c>
      <c r="F346" s="30" t="str">
        <f>[1]vypocty7!Q19</f>
        <v>srpen</v>
      </c>
      <c r="G346" s="30" t="str">
        <f>[1]vypocty7!Q20</f>
        <v>září</v>
      </c>
      <c r="H346" s="4"/>
      <c r="I346" s="4"/>
      <c r="J346" s="4"/>
    </row>
    <row r="347" spans="1:10">
      <c r="C347" s="4"/>
      <c r="D347" s="3"/>
      <c r="E347" s="19" t="str">
        <f ca="1">[1]vypocty2!IC8</f>
        <v>-</v>
      </c>
      <c r="F347" s="19" t="str">
        <f ca="1">[1]vypocty2!ID8</f>
        <v>-</v>
      </c>
      <c r="G347" s="19" t="str">
        <f ca="1">[1]vypocty2!IE8</f>
        <v>-</v>
      </c>
      <c r="H347" s="4"/>
      <c r="I347" s="4"/>
      <c r="J347" s="4"/>
    </row>
    <row r="348" spans="1:10">
      <c r="C348" s="4"/>
      <c r="D348" s="3">
        <v>4</v>
      </c>
      <c r="E348" s="30" t="str">
        <f>[1]vypocty7!Q21</f>
        <v>říjen</v>
      </c>
      <c r="F348" s="30" t="str">
        <f>[1]vypocty7!Q22</f>
        <v>listopad</v>
      </c>
      <c r="G348" s="30" t="str">
        <f>[1]vypocty7!Q23</f>
        <v>prosinec</v>
      </c>
      <c r="H348" s="4"/>
      <c r="I348" s="4"/>
      <c r="J348" s="4"/>
    </row>
    <row r="349" spans="1:10">
      <c r="C349" s="4"/>
      <c r="E349" s="19" t="str">
        <f ca="1">[1]vypocty2!IF8</f>
        <v>-</v>
      </c>
      <c r="F349" s="19" t="str">
        <f ca="1">[1]vypocty2!IG8</f>
        <v>-</v>
      </c>
      <c r="G349" s="19" t="str">
        <f ca="1">[1]vypocty2!IH8</f>
        <v>-</v>
      </c>
      <c r="H349" s="4"/>
      <c r="I349" s="4"/>
      <c r="J349" s="4"/>
    </row>
    <row r="350" spans="1:10">
      <c r="B350" s="2" t="str">
        <f>"kapitál prevedený domov" &amp; " (" &amp;[1]vypocty1!FY$13&amp; ")"</f>
        <v>kapitál prevedený domov (CZK)</v>
      </c>
      <c r="J350" s="19">
        <f ca="1">[1]vypocty1!FY26</f>
        <v>0</v>
      </c>
    </row>
    <row r="351" spans="1:10">
      <c r="B351" s="2" t="str">
        <f>"kapitál doplnený na účet" &amp; " (" &amp;[1]vypocty1!FY$13&amp; ")"</f>
        <v>kapitál doplnený na účet (CZK)</v>
      </c>
      <c r="J351" s="19">
        <f ca="1">[1]vypocty1!FY21</f>
        <v>0</v>
      </c>
    </row>
    <row r="352" spans="1:10">
      <c r="B352" s="2" t="str">
        <f>"celkový obrat (výber/vklad)" &amp; " (" &amp;[1]vypocty1!FY$13&amp; ")"</f>
        <v>celkový obrat (výber/vklad) (CZK)</v>
      </c>
      <c r="J352" s="40">
        <f ca="1">[1]vypocty1!FY34</f>
        <v>0</v>
      </c>
    </row>
    <row r="353" spans="1:10">
      <c r="B353" s="2" t="s">
        <v>148</v>
      </c>
      <c r="J353" s="19" t="str">
        <f ca="1">[1]vypocty1!IA2&amp; " / " &amp;[1]vypocty1!IA4</f>
        <v>- / -</v>
      </c>
    </row>
    <row r="354" spans="1:10">
      <c r="C354" s="4"/>
      <c r="D354" s="4"/>
      <c r="E354" s="4"/>
      <c r="F354" s="4"/>
      <c r="G354" s="4"/>
      <c r="H354" s="4"/>
      <c r="I354" s="4"/>
      <c r="J354" s="4"/>
    </row>
    <row r="355" spans="1:10">
      <c r="C355" s="4"/>
      <c r="D355" s="4"/>
      <c r="E355" s="4"/>
      <c r="F355" s="4"/>
      <c r="G355" s="4"/>
      <c r="H355" s="4"/>
      <c r="I355" s="4"/>
      <c r="J355" s="4"/>
    </row>
    <row r="356" spans="1:10">
      <c r="A356" s="15" t="s">
        <v>149</v>
      </c>
      <c r="B356" s="16"/>
      <c r="C356" s="35"/>
      <c r="D356" s="35"/>
      <c r="E356" s="35"/>
      <c r="F356" s="35"/>
      <c r="G356" s="35"/>
      <c r="H356" s="35"/>
      <c r="I356" s="35"/>
      <c r="J356" s="35"/>
    </row>
    <row r="357" spans="1:10">
      <c r="C357" s="4"/>
      <c r="D357" s="4"/>
      <c r="E357" s="4" t="s">
        <v>150</v>
      </c>
      <c r="F357" s="4" t="str">
        <f>"zisk" &amp;" ("&amp;[1]vypocty1!FY$13&amp;")"</f>
        <v>zisk (CZK)</v>
      </c>
      <c r="G357" s="4" t="s">
        <v>151</v>
      </c>
      <c r="H357" s="4" t="s">
        <v>152</v>
      </c>
      <c r="I357" s="4"/>
      <c r="J357" s="4"/>
    </row>
    <row r="358" spans="1:10">
      <c r="B358" s="2" t="str">
        <f>IF([1]vypocty1!S39="","-",[1]vypocty1!S39)</f>
        <v>sirga1</v>
      </c>
      <c r="C358" s="4"/>
      <c r="D358" s="3">
        <v>1</v>
      </c>
      <c r="E358" s="4">
        <f ca="1">[1]tabulky_grafy!D217</f>
        <v>31</v>
      </c>
      <c r="F358" s="4">
        <f ca="1">[1]tabulky_grafy!J217</f>
        <v>66827.67</v>
      </c>
      <c r="G358" s="52">
        <f ca="1">[1]tabulky_grafy!L217</f>
        <v>0.42097026604068849</v>
      </c>
      <c r="H358" s="4">
        <f ca="1">[1]tabulky_grafy!M217</f>
        <v>349.70000000000005</v>
      </c>
      <c r="I358" s="4"/>
      <c r="J358" s="4"/>
    </row>
    <row r="359" spans="1:10">
      <c r="B359" s="2" t="str">
        <f>IF([1]vypocty1!S40="","-",[1]vypocty1!S40)</f>
        <v>korekce</v>
      </c>
      <c r="C359" s="4"/>
      <c r="D359" s="3">
        <v>2</v>
      </c>
      <c r="E359" s="4" t="str">
        <f ca="1">[1]tabulky_grafy!D218</f>
        <v>-</v>
      </c>
      <c r="F359" s="4">
        <f ca="1">[1]tabulky_grafy!J218</f>
        <v>0</v>
      </c>
      <c r="G359" s="52" t="str">
        <f ca="1">[1]tabulky_grafy!L218</f>
        <v>-</v>
      </c>
      <c r="H359" s="4" t="str">
        <f ca="1">[1]tabulky_grafy!M218</f>
        <v>-</v>
      </c>
      <c r="I359" s="4"/>
      <c r="J359" s="4"/>
    </row>
    <row r="360" spans="1:10">
      <c r="B360" s="2" t="str">
        <f>IF([1]vypocty1!S41="","-",[1]vypocty1!S41)</f>
        <v>diverg</v>
      </c>
      <c r="C360" s="4"/>
      <c r="D360" s="3">
        <v>3</v>
      </c>
      <c r="E360" s="4" t="str">
        <f ca="1">[1]tabulky_grafy!D219</f>
        <v>-</v>
      </c>
      <c r="F360" s="4">
        <f ca="1">[1]tabulky_grafy!J219</f>
        <v>0</v>
      </c>
      <c r="G360" s="52" t="str">
        <f ca="1">[1]tabulky_grafy!L219</f>
        <v>-</v>
      </c>
      <c r="H360" s="4" t="str">
        <f ca="1">[1]tabulky_grafy!M219</f>
        <v>-</v>
      </c>
      <c r="I360" s="4"/>
      <c r="J360" s="4"/>
    </row>
    <row r="361" spans="1:10">
      <c r="B361" s="2" t="str">
        <f>IF([1]vypocty1!S42="","-",[1]vypocty1!S42)</f>
        <v>DB-top</v>
      </c>
      <c r="C361" s="4"/>
      <c r="D361" s="3">
        <v>4</v>
      </c>
      <c r="E361" s="4" t="str">
        <f ca="1">[1]tabulky_grafy!D220</f>
        <v>-</v>
      </c>
      <c r="F361" s="4">
        <f ca="1">[1]tabulky_grafy!J220</f>
        <v>0</v>
      </c>
      <c r="G361" s="52" t="str">
        <f ca="1">[1]tabulky_grafy!L220</f>
        <v>-</v>
      </c>
      <c r="H361" s="4" t="str">
        <f ca="1">[1]tabulky_grafy!M220</f>
        <v>-</v>
      </c>
      <c r="I361" s="4"/>
      <c r="J361" s="4"/>
    </row>
    <row r="362" spans="1:10">
      <c r="B362" s="2" t="str">
        <f>IF([1]vypocty1!S43="","-",[1]vypocty1!S43)</f>
        <v>DB-bott</v>
      </c>
      <c r="C362" s="4"/>
      <c r="D362" s="3">
        <v>5</v>
      </c>
      <c r="E362" s="4" t="str">
        <f ca="1">[1]tabulky_grafy!D221</f>
        <v>-</v>
      </c>
      <c r="F362" s="4">
        <f ca="1">[1]tabulky_grafy!J221</f>
        <v>0</v>
      </c>
      <c r="G362" s="52" t="str">
        <f ca="1">[1]tabulky_grafy!L221</f>
        <v>-</v>
      </c>
      <c r="H362" s="4" t="str">
        <f ca="1">[1]tabulky_grafy!M221</f>
        <v>-</v>
      </c>
      <c r="I362" s="4"/>
      <c r="J362" s="4"/>
    </row>
    <row r="363" spans="1:10">
      <c r="B363" s="2" t="str">
        <f>IF([1]vypocty1!S44="","-",[1]vypocty1!S44)</f>
        <v>T-line</v>
      </c>
      <c r="C363" s="4"/>
      <c r="D363" s="3">
        <v>6</v>
      </c>
      <c r="E363" s="4" t="str">
        <f ca="1">[1]tabulky_grafy!D222</f>
        <v>-</v>
      </c>
      <c r="F363" s="4">
        <f ca="1">[1]tabulky_grafy!J222</f>
        <v>0</v>
      </c>
      <c r="G363" s="52" t="str">
        <f ca="1">[1]tabulky_grafy!L222</f>
        <v>-</v>
      </c>
      <c r="H363" s="4" t="str">
        <f ca="1">[1]tabulky_grafy!M222</f>
        <v>-</v>
      </c>
      <c r="I363" s="4"/>
      <c r="J363" s="4"/>
    </row>
    <row r="364" spans="1:10">
      <c r="B364" s="2" t="str">
        <f>IF([1]vypocty1!S45="","-",[1]vypocty1!S45)</f>
        <v>triang</v>
      </c>
      <c r="C364" s="4"/>
      <c r="D364" s="3">
        <v>7</v>
      </c>
      <c r="E364" s="4" t="str">
        <f ca="1">[1]tabulky_grafy!D223</f>
        <v>-</v>
      </c>
      <c r="F364" s="4">
        <f ca="1">[1]tabulky_grafy!J223</f>
        <v>0</v>
      </c>
      <c r="G364" s="52" t="str">
        <f ca="1">[1]tabulky_grafy!L223</f>
        <v>-</v>
      </c>
      <c r="H364" s="4" t="str">
        <f ca="1">[1]tabulky_grafy!M223</f>
        <v>-</v>
      </c>
      <c r="I364" s="4"/>
      <c r="J364" s="4"/>
    </row>
    <row r="365" spans="1:10">
      <c r="A365" s="4"/>
      <c r="B365" s="2" t="str">
        <f>IF([1]vypocty1!S46="","-",[1]vypocty1!S46)</f>
        <v>CCI</v>
      </c>
      <c r="C365" s="4"/>
      <c r="D365" s="3">
        <v>8</v>
      </c>
      <c r="E365" s="4" t="str">
        <f ca="1">[1]tabulky_grafy!D224</f>
        <v>-</v>
      </c>
      <c r="F365" s="4">
        <f ca="1">[1]tabulky_grafy!J224</f>
        <v>0</v>
      </c>
      <c r="G365" s="52" t="str">
        <f ca="1">[1]tabulky_grafy!L224</f>
        <v>-</v>
      </c>
      <c r="H365" s="4" t="str">
        <f ca="1">[1]tabulky_grafy!M224</f>
        <v>-</v>
      </c>
      <c r="I365" s="4"/>
      <c r="J365" s="4"/>
    </row>
    <row r="366" spans="1:10">
      <c r="A366" s="4"/>
      <c r="B366" s="2" t="str">
        <f>IF([1]vypocty1!S47="","-",[1]vypocty1!S47)</f>
        <v>W%R</v>
      </c>
      <c r="C366" s="4"/>
      <c r="D366" s="3">
        <v>9</v>
      </c>
      <c r="E366" s="4" t="str">
        <f ca="1">[1]tabulky_grafy!D225</f>
        <v>-</v>
      </c>
      <c r="F366" s="4">
        <f ca="1">[1]tabulky_grafy!J225</f>
        <v>0</v>
      </c>
      <c r="G366" s="52" t="str">
        <f ca="1">[1]tabulky_grafy!L225</f>
        <v>-</v>
      </c>
      <c r="H366" s="4" t="str">
        <f ca="1">[1]tabulky_grafy!M225</f>
        <v>-</v>
      </c>
      <c r="I366" s="4"/>
      <c r="J366" s="4"/>
    </row>
    <row r="367" spans="1:10">
      <c r="A367" s="4"/>
      <c r="B367" s="2" t="str">
        <f>IF([1]vypocty1!S48="","-",[1]vypocty1!S48)</f>
        <v>TrSL</v>
      </c>
      <c r="C367" s="4"/>
      <c r="D367" s="3">
        <v>10</v>
      </c>
      <c r="E367" s="4" t="str">
        <f ca="1">[1]tabulky_grafy!D226</f>
        <v>-</v>
      </c>
      <c r="F367" s="4">
        <f ca="1">[1]tabulky_grafy!J226</f>
        <v>0</v>
      </c>
      <c r="G367" s="52" t="str">
        <f ca="1">[1]tabulky_grafy!L226</f>
        <v>-</v>
      </c>
      <c r="H367" s="4" t="str">
        <f ca="1">[1]tabulky_grafy!M226</f>
        <v>-</v>
      </c>
      <c r="I367" s="4"/>
      <c r="J367" s="4"/>
    </row>
    <row r="368" spans="1:10">
      <c r="A368" s="4"/>
      <c r="B368" s="2" t="str">
        <f>IF([1]vypocty1!S49="","-",[1]vypocty1!S49)</f>
        <v>0/v</v>
      </c>
      <c r="C368" s="4"/>
      <c r="D368" s="3">
        <v>11</v>
      </c>
      <c r="E368" s="4" t="str">
        <f ca="1">[1]tabulky_grafy!D227</f>
        <v>-</v>
      </c>
      <c r="F368" s="4">
        <f ca="1">[1]tabulky_grafy!J227</f>
        <v>0</v>
      </c>
      <c r="G368" s="52" t="str">
        <f ca="1">[1]tabulky_grafy!L227</f>
        <v>-</v>
      </c>
      <c r="H368" s="4" t="str">
        <f ca="1">[1]tabulky_grafy!M227</f>
        <v>-</v>
      </c>
      <c r="I368" s="4"/>
      <c r="J368" s="4"/>
    </row>
    <row r="369" spans="1:10">
      <c r="A369" s="4"/>
      <c r="B369" s="2" t="str">
        <f>IF([1]vypocty1!S50="","-",[1]vypocty1!S50)</f>
        <v>bigV</v>
      </c>
      <c r="C369" s="4"/>
      <c r="D369" s="3">
        <v>12</v>
      </c>
      <c r="E369" s="4" t="str">
        <f ca="1">[1]tabulky_grafy!D228</f>
        <v>-</v>
      </c>
      <c r="F369" s="4">
        <f ca="1">[1]tabulky_grafy!J228</f>
        <v>0</v>
      </c>
      <c r="G369" s="52" t="str">
        <f ca="1">[1]tabulky_grafy!L228</f>
        <v>-</v>
      </c>
      <c r="H369" s="4" t="str">
        <f ca="1">[1]tabulky_grafy!M228</f>
        <v>-</v>
      </c>
      <c r="I369" s="4"/>
      <c r="J369" s="4"/>
    </row>
    <row r="370" spans="1:10">
      <c r="A370" s="4"/>
      <c r="B370" s="2" t="str">
        <f>IF([1]vypocty1!S51="","-",[1]vypocty1!S51)</f>
        <v>2v</v>
      </c>
      <c r="C370" s="4"/>
      <c r="D370" s="3">
        <v>13</v>
      </c>
      <c r="E370" s="4" t="str">
        <f ca="1">[1]tabulky_grafy!D229</f>
        <v>-</v>
      </c>
      <c r="F370" s="4">
        <f ca="1">[1]tabulky_grafy!J229</f>
        <v>0</v>
      </c>
      <c r="G370" s="52" t="str">
        <f ca="1">[1]tabulky_grafy!L229</f>
        <v>-</v>
      </c>
      <c r="H370" s="4" t="str">
        <f ca="1">[1]tabulky_grafy!M229</f>
        <v>-</v>
      </c>
      <c r="I370" s="4"/>
      <c r="J370" s="4"/>
    </row>
    <row r="371" spans="1:10">
      <c r="A371" s="4"/>
      <c r="B371" s="2" t="str">
        <f>IF([1]vypocty1!S52="","-",[1]vypocty1!S52)</f>
        <v>0/100</v>
      </c>
      <c r="C371" s="4"/>
      <c r="D371" s="3">
        <v>14</v>
      </c>
      <c r="E371" s="4" t="str">
        <f ca="1">[1]tabulky_grafy!D230</f>
        <v>-</v>
      </c>
      <c r="F371" s="4">
        <f ca="1">[1]tabulky_grafy!J230</f>
        <v>0</v>
      </c>
      <c r="G371" s="52" t="str">
        <f ca="1">[1]tabulky_grafy!L230</f>
        <v>-</v>
      </c>
      <c r="H371" s="4" t="str">
        <f ca="1">[1]tabulky_grafy!M230</f>
        <v>-</v>
      </c>
      <c r="I371" s="4"/>
      <c r="J371" s="4"/>
    </row>
    <row r="372" spans="1:10">
      <c r="A372" s="4"/>
      <c r="B372" s="2" t="str">
        <f>IF([1]vypocty1!S53="","-",[1]vypocty1!S53)</f>
        <v>e.cross</v>
      </c>
      <c r="C372" s="4"/>
      <c r="D372" s="3">
        <v>15</v>
      </c>
      <c r="E372" s="4" t="str">
        <f ca="1">[1]tabulky_grafy!D231</f>
        <v>-</v>
      </c>
      <c r="F372" s="4">
        <f ca="1">[1]tabulky_grafy!J231</f>
        <v>0</v>
      </c>
      <c r="G372" s="52" t="str">
        <f ca="1">[1]tabulky_grafy!L231</f>
        <v>-</v>
      </c>
      <c r="H372" s="4" t="str">
        <f ca="1">[1]tabulky_grafy!M231</f>
        <v>-</v>
      </c>
      <c r="I372" s="4"/>
      <c r="J372" s="4"/>
    </row>
    <row r="373" spans="1:10">
      <c r="A373" s="4"/>
      <c r="B373" s="2" t="str">
        <f>IF([1]vypocty1!S54="","-",[1]vypocty1!S54)</f>
        <v>2x100 c</v>
      </c>
      <c r="C373" s="4"/>
      <c r="D373" s="3">
        <v>16</v>
      </c>
      <c r="E373" s="4" t="str">
        <f ca="1">[1]tabulky_grafy!D232</f>
        <v>-</v>
      </c>
      <c r="F373" s="4">
        <f ca="1">[1]tabulky_grafy!J232</f>
        <v>0</v>
      </c>
      <c r="G373" s="52" t="str">
        <f ca="1">[1]tabulky_grafy!L232</f>
        <v>-</v>
      </c>
      <c r="H373" s="4" t="str">
        <f ca="1">[1]tabulky_grafy!M232</f>
        <v>-</v>
      </c>
      <c r="I373" s="4"/>
      <c r="J373" s="4"/>
    </row>
    <row r="374" spans="1:10">
      <c r="A374" s="4"/>
      <c r="B374" s="2" t="str">
        <f>IF([1]vypocty1!S55="","-",[1]vypocty1!S55)</f>
        <v>SHI</v>
      </c>
      <c r="C374" s="4"/>
      <c r="D374" s="3">
        <v>17</v>
      </c>
      <c r="E374" s="4" t="str">
        <f ca="1">[1]tabulky_grafy!D233</f>
        <v>-</v>
      </c>
      <c r="F374" s="4">
        <f ca="1">[1]tabulky_grafy!J233</f>
        <v>0</v>
      </c>
      <c r="G374" s="52" t="str">
        <f ca="1">[1]tabulky_grafy!L233</f>
        <v>-</v>
      </c>
      <c r="H374" s="4" t="str">
        <f ca="1">[1]tabulky_grafy!M233</f>
        <v>-</v>
      </c>
      <c r="I374" s="4"/>
      <c r="J374" s="4"/>
    </row>
    <row r="375" spans="1:10">
      <c r="A375" s="4"/>
      <c r="B375" s="2" t="str">
        <f>IF([1]vypocty1!S56="","-",[1]vypocty1!S56)</f>
        <v>-</v>
      </c>
      <c r="C375" s="4"/>
      <c r="D375" s="3">
        <v>18</v>
      </c>
      <c r="E375" s="4" t="str">
        <f ca="1">[1]tabulky_grafy!D234</f>
        <v>-</v>
      </c>
      <c r="F375" s="4">
        <f ca="1">[1]tabulky_grafy!J234</f>
        <v>0</v>
      </c>
      <c r="G375" s="52" t="str">
        <f ca="1">[1]tabulky_grafy!L234</f>
        <v>-</v>
      </c>
      <c r="H375" s="4" t="str">
        <f ca="1">[1]tabulky_grafy!M234</f>
        <v>-</v>
      </c>
      <c r="I375" s="4"/>
      <c r="J375" s="4"/>
    </row>
    <row r="377" spans="1:10">
      <c r="A377" s="4"/>
      <c r="B377" s="4"/>
      <c r="C377" s="4"/>
      <c r="D377" s="4"/>
      <c r="E377" s="4"/>
      <c r="F377" s="4"/>
      <c r="G377" s="4"/>
      <c r="H377" s="4"/>
      <c r="I377" s="14"/>
      <c r="J377" s="14"/>
    </row>
    <row r="378" spans="1:10">
      <c r="A378" s="4"/>
      <c r="B378" s="4"/>
      <c r="C378" s="4"/>
      <c r="D378" s="4"/>
      <c r="E378" s="4"/>
      <c r="F378" s="4"/>
      <c r="G378" s="4"/>
      <c r="H378" s="4"/>
      <c r="I378" s="14"/>
      <c r="J378" s="14"/>
    </row>
    <row r="379" spans="1:10">
      <c r="A379" s="4"/>
      <c r="B379" s="4"/>
      <c r="C379" s="4"/>
      <c r="D379" s="4"/>
      <c r="E379" s="4"/>
      <c r="F379" s="4"/>
      <c r="G379" s="4"/>
      <c r="H379" s="4"/>
      <c r="I379" s="14"/>
      <c r="J379" s="14"/>
    </row>
    <row r="380" spans="1:10">
      <c r="A380" s="4"/>
      <c r="B380" s="4"/>
      <c r="C380" s="4"/>
      <c r="D380" s="4"/>
      <c r="E380" s="4"/>
      <c r="F380" s="4"/>
      <c r="G380" s="4"/>
      <c r="H380" s="4"/>
      <c r="I380" s="14"/>
      <c r="J380" s="14"/>
    </row>
    <row r="383" spans="1:10">
      <c r="I383" s="53"/>
    </row>
  </sheetData>
  <conditionalFormatting sqref="G16:I16">
    <cfRule type="expression" dxfId="17" priority="9" stopIfTrue="1">
      <formula>IF(OR(G$16="komplet",G$16="-"),FALSE,TRUE)</formula>
    </cfRule>
  </conditionalFormatting>
  <conditionalFormatting sqref="I19:I27 G19:H20 G27:H27">
    <cfRule type="expression" dxfId="15" priority="8" stopIfTrue="1">
      <formula>IF(OR(G$19="komplet",G$19="-"),FALSE,TRUE)</formula>
    </cfRule>
  </conditionalFormatting>
  <conditionalFormatting sqref="J70">
    <cfRule type="expression" dxfId="13" priority="6" stopIfTrue="1">
      <formula>$J$70&gt;$J$78</formula>
    </cfRule>
    <cfRule type="expression" dxfId="12" priority="7" stopIfTrue="1">
      <formula>$J$70&lt;$J$78</formula>
    </cfRule>
  </conditionalFormatting>
  <conditionalFormatting sqref="J352">
    <cfRule type="expression" dxfId="9" priority="5" stopIfTrue="1">
      <formula>AND($J$352&gt;0,$J$352&gt;$J$351)</formula>
    </cfRule>
  </conditionalFormatting>
  <conditionalFormatting sqref="J107">
    <cfRule type="cellIs" dxfId="7" priority="4" stopIfTrue="1" operator="lessThan">
      <formula>0</formula>
    </cfRule>
  </conditionalFormatting>
  <conditionalFormatting sqref="J30">
    <cfRule type="cellIs" dxfId="5" priority="2" stopIfTrue="1" operator="lessThan">
      <formula>$J$29</formula>
    </cfRule>
    <cfRule type="cellIs" dxfId="4" priority="3" stopIfTrue="1" operator="greaterThan">
      <formula>$J$29</formula>
    </cfRule>
  </conditionalFormatting>
  <conditionalFormatting sqref="J15">
    <cfRule type="expression" dxfId="1" priority="1" stopIfTrue="1">
      <formula>IF(J15="-",FALSE,TRUE)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majda</dc:creator>
  <cp:lastModifiedBy>majda</cp:lastModifiedBy>
  <dcterms:created xsi:type="dcterms:W3CDTF">2010-04-28T16:43:38Z</dcterms:created>
  <dcterms:modified xsi:type="dcterms:W3CDTF">2010-04-28T16:46:31Z</dcterms:modified>
</cp:coreProperties>
</file>